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8525" windowHeight="7785" tabRatio="814" activeTab="3"/>
  </bookViews>
  <sheets>
    <sheet name="医院(打印)" sheetId="5" r:id="rId1"/>
    <sheet name="医院(累计打印)" sheetId="6" r:id="rId2"/>
    <sheet name="总院（累计打印表）" sheetId="12" r:id="rId3"/>
    <sheet name="基层卫生院(打印)" sheetId="7" r:id="rId4"/>
    <sheet name="医院与上月比" sheetId="8" r:id="rId5"/>
    <sheet name="医院当月同期对比表" sheetId="9" r:id="rId6"/>
    <sheet name="医院累计同期对比表" sheetId="10" r:id="rId7"/>
    <sheet name="医院同期对比表 (1)" sheetId="11" r:id="rId8"/>
  </sheets>
  <externalReferences>
    <externalReference r:id="rId9"/>
  </externalReferences>
  <definedNames>
    <definedName name="_xlnm._FilterDatabase" localSheetId="3" hidden="1">'基层卫生院(打印)'!$V$1:$V$148</definedName>
    <definedName name="_xlnm.Print_Titles" localSheetId="3">'基层卫生院(打印)'!$A:A,'基层卫生院(打印)'!$1:6</definedName>
    <definedName name="_xlnm.Print_Titles" localSheetId="0">'医院(打印)'!$A:A</definedName>
    <definedName name="_xlnm.Print_Titles" localSheetId="1">'医院(累计打印)'!$A:A</definedName>
  </definedNames>
  <calcPr calcId="125725"/>
</workbook>
</file>

<file path=xl/calcChain.xml><?xml version="1.0" encoding="utf-8"?>
<calcChain xmlns="http://schemas.openxmlformats.org/spreadsheetml/2006/main">
  <c r="P10" i="11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32" i="10"/>
  <c r="O32"/>
  <c r="N32"/>
  <c r="M32"/>
  <c r="L32"/>
  <c r="K32"/>
  <c r="J32"/>
  <c r="I32"/>
  <c r="H32"/>
  <c r="G32"/>
  <c r="F32"/>
  <c r="E32"/>
  <c r="D32"/>
  <c r="C32"/>
  <c r="B32"/>
  <c r="P30"/>
  <c r="O30"/>
  <c r="N30"/>
  <c r="M30"/>
  <c r="L30"/>
  <c r="K30"/>
  <c r="J30"/>
  <c r="I30"/>
  <c r="H30"/>
  <c r="G30"/>
  <c r="F30"/>
  <c r="E30"/>
  <c r="D30"/>
  <c r="C30"/>
  <c r="B30"/>
  <c r="A30"/>
  <c r="P29"/>
  <c r="O29"/>
  <c r="N29"/>
  <c r="M29"/>
  <c r="L29"/>
  <c r="K29"/>
  <c r="J29"/>
  <c r="I29"/>
  <c r="H29"/>
  <c r="G29"/>
  <c r="F29"/>
  <c r="E29"/>
  <c r="D29"/>
  <c r="C29"/>
  <c r="B29"/>
  <c r="A29"/>
  <c r="P28"/>
  <c r="O28"/>
  <c r="N28"/>
  <c r="M28"/>
  <c r="L28"/>
  <c r="K28"/>
  <c r="J28"/>
  <c r="I28"/>
  <c r="H28"/>
  <c r="G28"/>
  <c r="F28"/>
  <c r="E28"/>
  <c r="D28"/>
  <c r="C28"/>
  <c r="B28"/>
  <c r="A28"/>
  <c r="A27"/>
  <c r="P26"/>
  <c r="O26"/>
  <c r="N26"/>
  <c r="M26"/>
  <c r="L26"/>
  <c r="K26"/>
  <c r="J26"/>
  <c r="I26"/>
  <c r="H26"/>
  <c r="G26"/>
  <c r="F26"/>
  <c r="E26"/>
  <c r="D26"/>
  <c r="C26"/>
  <c r="B26"/>
  <c r="A26"/>
  <c r="P25"/>
  <c r="O25"/>
  <c r="N25"/>
  <c r="M25"/>
  <c r="L25"/>
  <c r="K25"/>
  <c r="J25"/>
  <c r="I25"/>
  <c r="H25"/>
  <c r="G25"/>
  <c r="F25"/>
  <c r="E25"/>
  <c r="D25"/>
  <c r="C25"/>
  <c r="B25"/>
  <c r="A25"/>
  <c r="P24"/>
  <c r="O24"/>
  <c r="N24"/>
  <c r="M24"/>
  <c r="L24"/>
  <c r="K24"/>
  <c r="J24"/>
  <c r="I24"/>
  <c r="H24"/>
  <c r="G24"/>
  <c r="F24"/>
  <c r="E24"/>
  <c r="D24"/>
  <c r="C24"/>
  <c r="B24"/>
  <c r="A24"/>
  <c r="P23"/>
  <c r="O23"/>
  <c r="N23"/>
  <c r="M23"/>
  <c r="L23"/>
  <c r="K23"/>
  <c r="J23"/>
  <c r="I23"/>
  <c r="H23"/>
  <c r="G23"/>
  <c r="F23"/>
  <c r="E23"/>
  <c r="D23"/>
  <c r="C23"/>
  <c r="B23"/>
  <c r="A23"/>
  <c r="P22"/>
  <c r="O22"/>
  <c r="N22"/>
  <c r="M22"/>
  <c r="L22"/>
  <c r="K22"/>
  <c r="J22"/>
  <c r="I22"/>
  <c r="H22"/>
  <c r="G22"/>
  <c r="F22"/>
  <c r="E22"/>
  <c r="D22"/>
  <c r="C22"/>
  <c r="B22"/>
  <c r="A22"/>
  <c r="P21"/>
  <c r="O21"/>
  <c r="N21"/>
  <c r="M21"/>
  <c r="L21"/>
  <c r="K21"/>
  <c r="J21"/>
  <c r="I21"/>
  <c r="H21"/>
  <c r="G21"/>
  <c r="F21"/>
  <c r="E21"/>
  <c r="D21"/>
  <c r="C21"/>
  <c r="B21"/>
  <c r="A21"/>
  <c r="P20"/>
  <c r="O20"/>
  <c r="N20"/>
  <c r="M20"/>
  <c r="L20"/>
  <c r="K20"/>
  <c r="J20"/>
  <c r="I20"/>
  <c r="H20"/>
  <c r="G20"/>
  <c r="F20"/>
  <c r="E20"/>
  <c r="D20"/>
  <c r="C20"/>
  <c r="B20"/>
  <c r="A20"/>
  <c r="P19"/>
  <c r="O19"/>
  <c r="N19"/>
  <c r="M19"/>
  <c r="L19"/>
  <c r="K19"/>
  <c r="J19"/>
  <c r="I19"/>
  <c r="H19"/>
  <c r="G19"/>
  <c r="F19"/>
  <c r="E19"/>
  <c r="D19"/>
  <c r="C19"/>
  <c r="B19"/>
  <c r="A19"/>
  <c r="P18"/>
  <c r="O18"/>
  <c r="N18"/>
  <c r="M18"/>
  <c r="L18"/>
  <c r="K18"/>
  <c r="J18"/>
  <c r="I18"/>
  <c r="H18"/>
  <c r="G18"/>
  <c r="F18"/>
  <c r="E18"/>
  <c r="D18"/>
  <c r="C18"/>
  <c r="B18"/>
  <c r="A18"/>
  <c r="P17"/>
  <c r="O17"/>
  <c r="N17"/>
  <c r="M17"/>
  <c r="L17"/>
  <c r="K17"/>
  <c r="J17"/>
  <c r="I17"/>
  <c r="H17"/>
  <c r="G17"/>
  <c r="F17"/>
  <c r="E17"/>
  <c r="D17"/>
  <c r="C17"/>
  <c r="B17"/>
  <c r="A17"/>
  <c r="P16"/>
  <c r="O16"/>
  <c r="N16"/>
  <c r="M16"/>
  <c r="L16"/>
  <c r="K16"/>
  <c r="J16"/>
  <c r="I16"/>
  <c r="H16"/>
  <c r="G16"/>
  <c r="F16"/>
  <c r="E16"/>
  <c r="D16"/>
  <c r="C16"/>
  <c r="B16"/>
  <c r="A16"/>
  <c r="P15"/>
  <c r="O15"/>
  <c r="N15"/>
  <c r="M15"/>
  <c r="L15"/>
  <c r="K15"/>
  <c r="J15"/>
  <c r="I15"/>
  <c r="H15"/>
  <c r="G15"/>
  <c r="F15"/>
  <c r="E15"/>
  <c r="D15"/>
  <c r="C15"/>
  <c r="B15"/>
  <c r="A15"/>
  <c r="P14"/>
  <c r="O14"/>
  <c r="N14"/>
  <c r="M14"/>
  <c r="L14"/>
  <c r="K14"/>
  <c r="J14"/>
  <c r="I14"/>
  <c r="H14"/>
  <c r="G14"/>
  <c r="F14"/>
  <c r="E14"/>
  <c r="D14"/>
  <c r="C14"/>
  <c r="B14"/>
  <c r="A14"/>
  <c r="P13"/>
  <c r="O13"/>
  <c r="N13"/>
  <c r="M13"/>
  <c r="L13"/>
  <c r="K13"/>
  <c r="J13"/>
  <c r="I13"/>
  <c r="H13"/>
  <c r="G13"/>
  <c r="F13"/>
  <c r="E13"/>
  <c r="D13"/>
  <c r="C13"/>
  <c r="B13"/>
  <c r="A13"/>
  <c r="P12"/>
  <c r="O12"/>
  <c r="N12"/>
  <c r="M12"/>
  <c r="L12"/>
  <c r="K12"/>
  <c r="J12"/>
  <c r="I12"/>
  <c r="H12"/>
  <c r="G12"/>
  <c r="F12"/>
  <c r="E12"/>
  <c r="D12"/>
  <c r="C12"/>
  <c r="B12"/>
  <c r="A12"/>
  <c r="P11"/>
  <c r="O11"/>
  <c r="N11"/>
  <c r="M11"/>
  <c r="L11"/>
  <c r="K11"/>
  <c r="J11"/>
  <c r="I11"/>
  <c r="H11"/>
  <c r="G11"/>
  <c r="F11"/>
  <c r="E11"/>
  <c r="D11"/>
  <c r="C11"/>
  <c r="B11"/>
  <c r="A11"/>
  <c r="P10"/>
  <c r="O10"/>
  <c r="N10"/>
  <c r="M10"/>
  <c r="L10"/>
  <c r="K10"/>
  <c r="J10"/>
  <c r="I10"/>
  <c r="H10"/>
  <c r="G10"/>
  <c r="F10"/>
  <c r="E10"/>
  <c r="D10"/>
  <c r="C10"/>
  <c r="B10"/>
  <c r="A10"/>
  <c r="P9"/>
  <c r="O9"/>
  <c r="N9"/>
  <c r="M9"/>
  <c r="L9"/>
  <c r="K9"/>
  <c r="J9"/>
  <c r="I9"/>
  <c r="H9"/>
  <c r="G9"/>
  <c r="F9"/>
  <c r="E9"/>
  <c r="D9"/>
  <c r="C9"/>
  <c r="B9"/>
  <c r="A9"/>
  <c r="P8"/>
  <c r="O8"/>
  <c r="N8"/>
  <c r="M8"/>
  <c r="L8"/>
  <c r="K8"/>
  <c r="J8"/>
  <c r="I8"/>
  <c r="H8"/>
  <c r="G8"/>
  <c r="F8"/>
  <c r="E8"/>
  <c r="D8"/>
  <c r="C8"/>
  <c r="B8"/>
  <c r="A8"/>
  <c r="P7"/>
  <c r="O7"/>
  <c r="N7"/>
  <c r="M7"/>
  <c r="L7"/>
  <c r="K7"/>
  <c r="J7"/>
  <c r="I7"/>
  <c r="H7"/>
  <c r="G7"/>
  <c r="F7"/>
  <c r="E7"/>
  <c r="D7"/>
  <c r="C7"/>
  <c r="B7"/>
  <c r="A7"/>
  <c r="P6"/>
  <c r="O6"/>
  <c r="N6"/>
  <c r="M6"/>
  <c r="L6"/>
  <c r="K6"/>
  <c r="J6"/>
  <c r="I6"/>
  <c r="H6"/>
  <c r="G6"/>
  <c r="F6"/>
  <c r="E6"/>
  <c r="D6"/>
  <c r="C6"/>
  <c r="B6"/>
  <c r="A6"/>
  <c r="P5"/>
  <c r="O5"/>
  <c r="N5"/>
  <c r="M5"/>
  <c r="L5"/>
  <c r="K5"/>
  <c r="J5"/>
  <c r="I5"/>
  <c r="H5"/>
  <c r="G5"/>
  <c r="F5"/>
  <c r="E5"/>
  <c r="D5"/>
  <c r="C5"/>
  <c r="B5"/>
  <c r="A5"/>
  <c r="P4"/>
  <c r="O4"/>
  <c r="N4"/>
  <c r="M4"/>
  <c r="L4"/>
  <c r="K4"/>
  <c r="J4"/>
  <c r="I4"/>
  <c r="H4"/>
  <c r="G4"/>
  <c r="F4"/>
  <c r="E4"/>
  <c r="D4"/>
  <c r="C4"/>
  <c r="B4"/>
  <c r="P32" i="9"/>
  <c r="O32"/>
  <c r="N32"/>
  <c r="M32"/>
  <c r="L32"/>
  <c r="K32"/>
  <c r="J32"/>
  <c r="I32"/>
  <c r="H32"/>
  <c r="G32"/>
  <c r="F32"/>
  <c r="E32"/>
  <c r="D32"/>
  <c r="C32"/>
  <c r="B32"/>
  <c r="P30"/>
  <c r="O30"/>
  <c r="N30"/>
  <c r="M30"/>
  <c r="L30"/>
  <c r="K30"/>
  <c r="J30"/>
  <c r="I30"/>
  <c r="H30"/>
  <c r="G30"/>
  <c r="F30"/>
  <c r="E30"/>
  <c r="D30"/>
  <c r="C30"/>
  <c r="B30"/>
  <c r="A30"/>
  <c r="P29"/>
  <c r="O29"/>
  <c r="N29"/>
  <c r="M29"/>
  <c r="L29"/>
  <c r="K29"/>
  <c r="J29"/>
  <c r="I29"/>
  <c r="H29"/>
  <c r="G29"/>
  <c r="F29"/>
  <c r="E29"/>
  <c r="D29"/>
  <c r="C29"/>
  <c r="B29"/>
  <c r="A29"/>
  <c r="P28"/>
  <c r="O28"/>
  <c r="N28"/>
  <c r="M28"/>
  <c r="L28"/>
  <c r="K28"/>
  <c r="J28"/>
  <c r="I28"/>
  <c r="H28"/>
  <c r="G28"/>
  <c r="F28"/>
  <c r="E28"/>
  <c r="D28"/>
  <c r="C28"/>
  <c r="B28"/>
  <c r="A28"/>
  <c r="A27"/>
  <c r="P26"/>
  <c r="O26"/>
  <c r="N26"/>
  <c r="M26"/>
  <c r="L26"/>
  <c r="K26"/>
  <c r="J26"/>
  <c r="I26"/>
  <c r="H26"/>
  <c r="G26"/>
  <c r="F26"/>
  <c r="E26"/>
  <c r="D26"/>
  <c r="C26"/>
  <c r="B26"/>
  <c r="A26"/>
  <c r="P25"/>
  <c r="O25"/>
  <c r="N25"/>
  <c r="M25"/>
  <c r="L25"/>
  <c r="K25"/>
  <c r="J25"/>
  <c r="I25"/>
  <c r="H25"/>
  <c r="G25"/>
  <c r="F25"/>
  <c r="E25"/>
  <c r="D25"/>
  <c r="C25"/>
  <c r="B25"/>
  <c r="A25"/>
  <c r="P24"/>
  <c r="O24"/>
  <c r="N24"/>
  <c r="M24"/>
  <c r="L24"/>
  <c r="K24"/>
  <c r="J24"/>
  <c r="I24"/>
  <c r="H24"/>
  <c r="G24"/>
  <c r="F24"/>
  <c r="E24"/>
  <c r="D24"/>
  <c r="C24"/>
  <c r="B24"/>
  <c r="A24"/>
  <c r="P23"/>
  <c r="O23"/>
  <c r="N23"/>
  <c r="M23"/>
  <c r="L23"/>
  <c r="K23"/>
  <c r="J23"/>
  <c r="I23"/>
  <c r="H23"/>
  <c r="G23"/>
  <c r="F23"/>
  <c r="E23"/>
  <c r="D23"/>
  <c r="C23"/>
  <c r="B23"/>
  <c r="A23"/>
  <c r="P22"/>
  <c r="O22"/>
  <c r="N22"/>
  <c r="M22"/>
  <c r="L22"/>
  <c r="K22"/>
  <c r="J22"/>
  <c r="I22"/>
  <c r="H22"/>
  <c r="G22"/>
  <c r="F22"/>
  <c r="E22"/>
  <c r="D22"/>
  <c r="C22"/>
  <c r="B22"/>
  <c r="A22"/>
  <c r="P21"/>
  <c r="O21"/>
  <c r="N21"/>
  <c r="M21"/>
  <c r="L21"/>
  <c r="K21"/>
  <c r="J21"/>
  <c r="I21"/>
  <c r="H21"/>
  <c r="G21"/>
  <c r="F21"/>
  <c r="E21"/>
  <c r="D21"/>
  <c r="C21"/>
  <c r="B21"/>
  <c r="A21"/>
  <c r="P20"/>
  <c r="O20"/>
  <c r="N20"/>
  <c r="M20"/>
  <c r="L20"/>
  <c r="K20"/>
  <c r="J20"/>
  <c r="I20"/>
  <c r="H20"/>
  <c r="G20"/>
  <c r="F20"/>
  <c r="E20"/>
  <c r="D20"/>
  <c r="C20"/>
  <c r="B20"/>
  <c r="A20"/>
  <c r="P19"/>
  <c r="O19"/>
  <c r="N19"/>
  <c r="M19"/>
  <c r="L19"/>
  <c r="K19"/>
  <c r="J19"/>
  <c r="I19"/>
  <c r="H19"/>
  <c r="G19"/>
  <c r="F19"/>
  <c r="E19"/>
  <c r="D19"/>
  <c r="C19"/>
  <c r="B19"/>
  <c r="A19"/>
  <c r="P18"/>
  <c r="O18"/>
  <c r="N18"/>
  <c r="M18"/>
  <c r="L18"/>
  <c r="K18"/>
  <c r="J18"/>
  <c r="I18"/>
  <c r="H18"/>
  <c r="G18"/>
  <c r="F18"/>
  <c r="E18"/>
  <c r="D18"/>
  <c r="C18"/>
  <c r="B18"/>
  <c r="A18"/>
  <c r="P17"/>
  <c r="O17"/>
  <c r="N17"/>
  <c r="M17"/>
  <c r="L17"/>
  <c r="K17"/>
  <c r="J17"/>
  <c r="I17"/>
  <c r="H17"/>
  <c r="G17"/>
  <c r="F17"/>
  <c r="E17"/>
  <c r="D17"/>
  <c r="C17"/>
  <c r="B17"/>
  <c r="A17"/>
  <c r="P16"/>
  <c r="O16"/>
  <c r="N16"/>
  <c r="M16"/>
  <c r="L16"/>
  <c r="K16"/>
  <c r="J16"/>
  <c r="I16"/>
  <c r="H16"/>
  <c r="G16"/>
  <c r="F16"/>
  <c r="E16"/>
  <c r="D16"/>
  <c r="C16"/>
  <c r="B16"/>
  <c r="A16"/>
  <c r="P15"/>
  <c r="O15"/>
  <c r="N15"/>
  <c r="M15"/>
  <c r="L15"/>
  <c r="K15"/>
  <c r="J15"/>
  <c r="I15"/>
  <c r="H15"/>
  <c r="G15"/>
  <c r="F15"/>
  <c r="E15"/>
  <c r="D15"/>
  <c r="C15"/>
  <c r="B15"/>
  <c r="A15"/>
  <c r="P14"/>
  <c r="O14"/>
  <c r="N14"/>
  <c r="M14"/>
  <c r="L14"/>
  <c r="K14"/>
  <c r="J14"/>
  <c r="I14"/>
  <c r="H14"/>
  <c r="G14"/>
  <c r="F14"/>
  <c r="E14"/>
  <c r="D14"/>
  <c r="C14"/>
  <c r="B14"/>
  <c r="A14"/>
  <c r="P13"/>
  <c r="O13"/>
  <c r="N13"/>
  <c r="M13"/>
  <c r="L13"/>
  <c r="K13"/>
  <c r="J13"/>
  <c r="I13"/>
  <c r="H13"/>
  <c r="G13"/>
  <c r="F13"/>
  <c r="E13"/>
  <c r="D13"/>
  <c r="C13"/>
  <c r="B13"/>
  <c r="A13"/>
  <c r="P12"/>
  <c r="O12"/>
  <c r="N12"/>
  <c r="M12"/>
  <c r="L12"/>
  <c r="K12"/>
  <c r="J12"/>
  <c r="I12"/>
  <c r="H12"/>
  <c r="G12"/>
  <c r="F12"/>
  <c r="E12"/>
  <c r="D12"/>
  <c r="C12"/>
  <c r="B12"/>
  <c r="A12"/>
  <c r="P11"/>
  <c r="O11"/>
  <c r="N11"/>
  <c r="M11"/>
  <c r="L11"/>
  <c r="K11"/>
  <c r="J11"/>
  <c r="I11"/>
  <c r="H11"/>
  <c r="G11"/>
  <c r="F11"/>
  <c r="E11"/>
  <c r="D11"/>
  <c r="C11"/>
  <c r="B11"/>
  <c r="A11"/>
  <c r="P10"/>
  <c r="O10"/>
  <c r="N10"/>
  <c r="M10"/>
  <c r="L10"/>
  <c r="K10"/>
  <c r="J10"/>
  <c r="I10"/>
  <c r="H10"/>
  <c r="G10"/>
  <c r="F10"/>
  <c r="E10"/>
  <c r="D10"/>
  <c r="C10"/>
  <c r="B10"/>
  <c r="A10"/>
  <c r="P9"/>
  <c r="O9"/>
  <c r="N9"/>
  <c r="M9"/>
  <c r="L9"/>
  <c r="K9"/>
  <c r="J9"/>
  <c r="I9"/>
  <c r="H9"/>
  <c r="G9"/>
  <c r="F9"/>
  <c r="E9"/>
  <c r="D9"/>
  <c r="C9"/>
  <c r="B9"/>
  <c r="A9"/>
  <c r="P8"/>
  <c r="O8"/>
  <c r="N8"/>
  <c r="M8"/>
  <c r="L8"/>
  <c r="K8"/>
  <c r="J8"/>
  <c r="I8"/>
  <c r="H8"/>
  <c r="G8"/>
  <c r="F8"/>
  <c r="E8"/>
  <c r="D8"/>
  <c r="C8"/>
  <c r="B8"/>
  <c r="A8"/>
  <c r="P7"/>
  <c r="O7"/>
  <c r="N7"/>
  <c r="M7"/>
  <c r="L7"/>
  <c r="K7"/>
  <c r="J7"/>
  <c r="I7"/>
  <c r="H7"/>
  <c r="G7"/>
  <c r="F7"/>
  <c r="E7"/>
  <c r="D7"/>
  <c r="C7"/>
  <c r="B7"/>
  <c r="A7"/>
  <c r="P6"/>
  <c r="O6"/>
  <c r="N6"/>
  <c r="M6"/>
  <c r="L6"/>
  <c r="K6"/>
  <c r="J6"/>
  <c r="I6"/>
  <c r="H6"/>
  <c r="G6"/>
  <c r="F6"/>
  <c r="E6"/>
  <c r="D6"/>
  <c r="C6"/>
  <c r="B6"/>
  <c r="A6"/>
  <c r="P5"/>
  <c r="O5"/>
  <c r="N5"/>
  <c r="M5"/>
  <c r="L5"/>
  <c r="K5"/>
  <c r="J5"/>
  <c r="I5"/>
  <c r="H5"/>
  <c r="G5"/>
  <c r="F5"/>
  <c r="E5"/>
  <c r="D5"/>
  <c r="C5"/>
  <c r="B5"/>
  <c r="A5"/>
  <c r="P4"/>
  <c r="O4"/>
  <c r="N4"/>
  <c r="M4"/>
  <c r="L4"/>
  <c r="K4"/>
  <c r="J4"/>
  <c r="I4"/>
  <c r="H4"/>
  <c r="G4"/>
  <c r="F4"/>
  <c r="E4"/>
  <c r="D4"/>
  <c r="C4"/>
  <c r="B4"/>
  <c r="P32" i="8"/>
  <c r="O32"/>
  <c r="N32"/>
  <c r="M32"/>
  <c r="L32"/>
  <c r="K32"/>
  <c r="J32"/>
  <c r="I32"/>
  <c r="H32"/>
  <c r="G32"/>
  <c r="F32"/>
  <c r="E32"/>
  <c r="D32"/>
  <c r="C32"/>
  <c r="B32"/>
  <c r="P30"/>
  <c r="O30"/>
  <c r="N30"/>
  <c r="M30"/>
  <c r="L30"/>
  <c r="K30"/>
  <c r="J30"/>
  <c r="I30"/>
  <c r="H30"/>
  <c r="G30"/>
  <c r="F30"/>
  <c r="E30"/>
  <c r="D30"/>
  <c r="C30"/>
  <c r="B30"/>
  <c r="A30"/>
  <c r="P29"/>
  <c r="O29"/>
  <c r="N29"/>
  <c r="M29"/>
  <c r="L29"/>
  <c r="K29"/>
  <c r="J29"/>
  <c r="I29"/>
  <c r="H29"/>
  <c r="G29"/>
  <c r="F29"/>
  <c r="E29"/>
  <c r="D29"/>
  <c r="C29"/>
  <c r="B29"/>
  <c r="A29"/>
  <c r="P28"/>
  <c r="O28"/>
  <c r="N28"/>
  <c r="M28"/>
  <c r="L28"/>
  <c r="K28"/>
  <c r="J28"/>
  <c r="I28"/>
  <c r="H28"/>
  <c r="G28"/>
  <c r="F28"/>
  <c r="E28"/>
  <c r="D28"/>
  <c r="C28"/>
  <c r="B28"/>
  <c r="A28"/>
  <c r="A27"/>
  <c r="P26"/>
  <c r="O26"/>
  <c r="N26"/>
  <c r="M26"/>
  <c r="L26"/>
  <c r="K26"/>
  <c r="J26"/>
  <c r="I26"/>
  <c r="H26"/>
  <c r="G26"/>
  <c r="F26"/>
  <c r="E26"/>
  <c r="D26"/>
  <c r="C26"/>
  <c r="B26"/>
  <c r="A26"/>
  <c r="P25"/>
  <c r="O25"/>
  <c r="N25"/>
  <c r="M25"/>
  <c r="L25"/>
  <c r="K25"/>
  <c r="J25"/>
  <c r="I25"/>
  <c r="H25"/>
  <c r="G25"/>
  <c r="F25"/>
  <c r="E25"/>
  <c r="D25"/>
  <c r="C25"/>
  <c r="B25"/>
  <c r="A25"/>
  <c r="P24"/>
  <c r="O24"/>
  <c r="N24"/>
  <c r="M24"/>
  <c r="L24"/>
  <c r="K24"/>
  <c r="J24"/>
  <c r="I24"/>
  <c r="H24"/>
  <c r="G24"/>
  <c r="F24"/>
  <c r="E24"/>
  <c r="D24"/>
  <c r="C24"/>
  <c r="B24"/>
  <c r="A24"/>
  <c r="P23"/>
  <c r="O23"/>
  <c r="N23"/>
  <c r="M23"/>
  <c r="L23"/>
  <c r="K23"/>
  <c r="J23"/>
  <c r="I23"/>
  <c r="H23"/>
  <c r="G23"/>
  <c r="F23"/>
  <c r="E23"/>
  <c r="D23"/>
  <c r="C23"/>
  <c r="B23"/>
  <c r="A23"/>
  <c r="P22"/>
  <c r="O22"/>
  <c r="N22"/>
  <c r="M22"/>
  <c r="L22"/>
  <c r="K22"/>
  <c r="J22"/>
  <c r="I22"/>
  <c r="H22"/>
  <c r="G22"/>
  <c r="F22"/>
  <c r="E22"/>
  <c r="D22"/>
  <c r="C22"/>
  <c r="B22"/>
  <c r="A22"/>
  <c r="P21"/>
  <c r="O21"/>
  <c r="N21"/>
  <c r="M21"/>
  <c r="L21"/>
  <c r="K21"/>
  <c r="J21"/>
  <c r="I21"/>
  <c r="H21"/>
  <c r="G21"/>
  <c r="F21"/>
  <c r="E21"/>
  <c r="D21"/>
  <c r="C21"/>
  <c r="B21"/>
  <c r="A21"/>
  <c r="P20"/>
  <c r="O20"/>
  <c r="N20"/>
  <c r="M20"/>
  <c r="L20"/>
  <c r="K20"/>
  <c r="J20"/>
  <c r="I20"/>
  <c r="H20"/>
  <c r="G20"/>
  <c r="F20"/>
  <c r="E20"/>
  <c r="D20"/>
  <c r="C20"/>
  <c r="B20"/>
  <c r="A20"/>
  <c r="P19"/>
  <c r="O19"/>
  <c r="N19"/>
  <c r="M19"/>
  <c r="L19"/>
  <c r="K19"/>
  <c r="J19"/>
  <c r="I19"/>
  <c r="H19"/>
  <c r="G19"/>
  <c r="F19"/>
  <c r="E19"/>
  <c r="D19"/>
  <c r="C19"/>
  <c r="B19"/>
  <c r="A19"/>
  <c r="P18"/>
  <c r="O18"/>
  <c r="N18"/>
  <c r="M18"/>
  <c r="L18"/>
  <c r="K18"/>
  <c r="J18"/>
  <c r="I18"/>
  <c r="H18"/>
  <c r="G18"/>
  <c r="F18"/>
  <c r="E18"/>
  <c r="D18"/>
  <c r="C18"/>
  <c r="B18"/>
  <c r="A18"/>
  <c r="P17"/>
  <c r="O17"/>
  <c r="N17"/>
  <c r="M17"/>
  <c r="L17"/>
  <c r="K17"/>
  <c r="J17"/>
  <c r="I17"/>
  <c r="H17"/>
  <c r="G17"/>
  <c r="F17"/>
  <c r="E17"/>
  <c r="D17"/>
  <c r="C17"/>
  <c r="B17"/>
  <c r="A17"/>
  <c r="P16"/>
  <c r="O16"/>
  <c r="N16"/>
  <c r="M16"/>
  <c r="L16"/>
  <c r="K16"/>
  <c r="J16"/>
  <c r="I16"/>
  <c r="H16"/>
  <c r="G16"/>
  <c r="F16"/>
  <c r="E16"/>
  <c r="D16"/>
  <c r="C16"/>
  <c r="B16"/>
  <c r="A16"/>
  <c r="P15"/>
  <c r="O15"/>
  <c r="N15"/>
  <c r="M15"/>
  <c r="L15"/>
  <c r="K15"/>
  <c r="J15"/>
  <c r="I15"/>
  <c r="H15"/>
  <c r="G15"/>
  <c r="F15"/>
  <c r="E15"/>
  <c r="D15"/>
  <c r="C15"/>
  <c r="B15"/>
  <c r="A15"/>
  <c r="P14"/>
  <c r="O14"/>
  <c r="N14"/>
  <c r="M14"/>
  <c r="L14"/>
  <c r="K14"/>
  <c r="J14"/>
  <c r="I14"/>
  <c r="H14"/>
  <c r="G14"/>
  <c r="F14"/>
  <c r="E14"/>
  <c r="D14"/>
  <c r="C14"/>
  <c r="B14"/>
  <c r="A14"/>
  <c r="P13"/>
  <c r="O13"/>
  <c r="N13"/>
  <c r="M13"/>
  <c r="L13"/>
  <c r="K13"/>
  <c r="J13"/>
  <c r="I13"/>
  <c r="H13"/>
  <c r="G13"/>
  <c r="F13"/>
  <c r="E13"/>
  <c r="D13"/>
  <c r="C13"/>
  <c r="B13"/>
  <c r="A13"/>
  <c r="P12"/>
  <c r="O12"/>
  <c r="N12"/>
  <c r="M12"/>
  <c r="L12"/>
  <c r="K12"/>
  <c r="J12"/>
  <c r="I12"/>
  <c r="H12"/>
  <c r="G12"/>
  <c r="F12"/>
  <c r="E12"/>
  <c r="D12"/>
  <c r="C12"/>
  <c r="B12"/>
  <c r="A12"/>
  <c r="P11"/>
  <c r="O11"/>
  <c r="N11"/>
  <c r="M11"/>
  <c r="L11"/>
  <c r="K11"/>
  <c r="J11"/>
  <c r="I11"/>
  <c r="H11"/>
  <c r="G11"/>
  <c r="F11"/>
  <c r="E11"/>
  <c r="D11"/>
  <c r="C11"/>
  <c r="B11"/>
  <c r="A11"/>
  <c r="P10"/>
  <c r="O10"/>
  <c r="N10"/>
  <c r="M10"/>
  <c r="L10"/>
  <c r="K10"/>
  <c r="J10"/>
  <c r="I10"/>
  <c r="H10"/>
  <c r="G10"/>
  <c r="F10"/>
  <c r="E10"/>
  <c r="D10"/>
  <c r="C10"/>
  <c r="B10"/>
  <c r="A10"/>
  <c r="P9"/>
  <c r="O9"/>
  <c r="N9"/>
  <c r="M9"/>
  <c r="L9"/>
  <c r="K9"/>
  <c r="J9"/>
  <c r="I9"/>
  <c r="H9"/>
  <c r="G9"/>
  <c r="F9"/>
  <c r="E9"/>
  <c r="D9"/>
  <c r="C9"/>
  <c r="B9"/>
  <c r="A9"/>
  <c r="P8"/>
  <c r="O8"/>
  <c r="N8"/>
  <c r="M8"/>
  <c r="L8"/>
  <c r="K8"/>
  <c r="J8"/>
  <c r="I8"/>
  <c r="H8"/>
  <c r="G8"/>
  <c r="F8"/>
  <c r="E8"/>
  <c r="D8"/>
  <c r="C8"/>
  <c r="B8"/>
  <c r="A8"/>
  <c r="P7"/>
  <c r="O7"/>
  <c r="N7"/>
  <c r="M7"/>
  <c r="L7"/>
  <c r="K7"/>
  <c r="J7"/>
  <c r="I7"/>
  <c r="H7"/>
  <c r="G7"/>
  <c r="F7"/>
  <c r="E7"/>
  <c r="D7"/>
  <c r="C7"/>
  <c r="B7"/>
  <c r="A7"/>
  <c r="P6"/>
  <c r="O6"/>
  <c r="N6"/>
  <c r="M6"/>
  <c r="L6"/>
  <c r="K6"/>
  <c r="J6"/>
  <c r="I6"/>
  <c r="H6"/>
  <c r="G6"/>
  <c r="F6"/>
  <c r="E6"/>
  <c r="D6"/>
  <c r="C6"/>
  <c r="B6"/>
  <c r="A6"/>
  <c r="P5"/>
  <c r="O5"/>
  <c r="N5"/>
  <c r="M5"/>
  <c r="L5"/>
  <c r="K5"/>
  <c r="J5"/>
  <c r="I5"/>
  <c r="H5"/>
  <c r="G5"/>
  <c r="F5"/>
  <c r="E5"/>
  <c r="D5"/>
  <c r="C5"/>
  <c r="B5"/>
  <c r="A5"/>
  <c r="P4"/>
  <c r="O4"/>
  <c r="N4"/>
  <c r="M4"/>
  <c r="L4"/>
  <c r="K4"/>
  <c r="J4"/>
  <c r="I4"/>
  <c r="H4"/>
  <c r="G4"/>
  <c r="F4"/>
  <c r="E4"/>
  <c r="D4"/>
  <c r="C4"/>
  <c r="B4"/>
  <c r="AQ149" i="7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A149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148"/>
  <c r="AQ147"/>
  <c r="AP147"/>
  <c r="AO147"/>
  <c r="AN147"/>
  <c r="AM147"/>
  <c r="AL147"/>
  <c r="AK147"/>
  <c r="AJ147"/>
  <c r="AI147"/>
  <c r="AH147"/>
  <c r="AG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A147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A146"/>
  <c r="AQ145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A145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A144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A143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142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A141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A140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A139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A138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A137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A136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A135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134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A132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A131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A130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A129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128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A127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A126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A125"/>
  <c r="AQ124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A124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A123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A122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A121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A120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A119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A118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A117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A116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A115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114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A113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A112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A111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A110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A109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A108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A107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A106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A105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A104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A103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A102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A101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A100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A99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A98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A97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A96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A95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A94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93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A92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A91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A90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A89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A88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A87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A86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85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A84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A83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82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A81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A80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A79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A78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A77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A76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A75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74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A73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A72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A71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A70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A69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A68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A67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66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A65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A64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A63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A62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A61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A60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A59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A58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57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A56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55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A54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A53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A52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51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A50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A49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A48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A47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A46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45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A44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A43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A42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41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A40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39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38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37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A36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A35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A34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A33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A32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A31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A30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A29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28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27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26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25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24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23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22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21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20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19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18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17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16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15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14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13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12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11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10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9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8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BE22" i="12"/>
  <c r="BD22"/>
  <c r="BC22"/>
  <c r="BB22"/>
  <c r="BA22"/>
  <c r="AZ22"/>
  <c r="AY22"/>
  <c r="AX22"/>
  <c r="AW22"/>
  <c r="AV22"/>
  <c r="AU22"/>
  <c r="AT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BE21"/>
  <c r="BD21"/>
  <c r="BC21"/>
  <c r="BB21"/>
  <c r="BA21"/>
  <c r="AZ21"/>
  <c r="AY21"/>
  <c r="AX21"/>
  <c r="AW21"/>
  <c r="AV21"/>
  <c r="AU21"/>
  <c r="AT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BE20"/>
  <c r="BD20"/>
  <c r="BC20"/>
  <c r="BB20"/>
  <c r="BA20"/>
  <c r="AZ20"/>
  <c r="AY20"/>
  <c r="AX20"/>
  <c r="AW20"/>
  <c r="AV20"/>
  <c r="AU20"/>
  <c r="AT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BE19"/>
  <c r="BD19"/>
  <c r="BC19"/>
  <c r="BB19"/>
  <c r="BA19"/>
  <c r="AZ19"/>
  <c r="AY19"/>
  <c r="AX19"/>
  <c r="AW19"/>
  <c r="AV19"/>
  <c r="AU19"/>
  <c r="AT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BE18"/>
  <c r="BD18"/>
  <c r="BC18"/>
  <c r="BB18"/>
  <c r="BA18"/>
  <c r="AZ18"/>
  <c r="AY18"/>
  <c r="AX18"/>
  <c r="AW18"/>
  <c r="AV18"/>
  <c r="AU18"/>
  <c r="AT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E17"/>
  <c r="BD17"/>
  <c r="BC17"/>
  <c r="BB17"/>
  <c r="BA17"/>
  <c r="AZ17"/>
  <c r="AY17"/>
  <c r="AX17"/>
  <c r="AW17"/>
  <c r="AV17"/>
  <c r="AU17"/>
  <c r="AT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BE16"/>
  <c r="BD16"/>
  <c r="BC16"/>
  <c r="BB16"/>
  <c r="BA16"/>
  <c r="AZ16"/>
  <c r="AY16"/>
  <c r="AX16"/>
  <c r="AW16"/>
  <c r="AV16"/>
  <c r="AU16"/>
  <c r="AT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BE15"/>
  <c r="BD15"/>
  <c r="BC15"/>
  <c r="BB15"/>
  <c r="BA15"/>
  <c r="AZ15"/>
  <c r="AY15"/>
  <c r="AX15"/>
  <c r="AW15"/>
  <c r="AV15"/>
  <c r="AU15"/>
  <c r="AT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BE14"/>
  <c r="BD14"/>
  <c r="BC14"/>
  <c r="BB14"/>
  <c r="BA14"/>
  <c r="AZ14"/>
  <c r="AY14"/>
  <c r="AX14"/>
  <c r="AW14"/>
  <c r="AV14"/>
  <c r="AU14"/>
  <c r="AT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BE13"/>
  <c r="BD13"/>
  <c r="BC13"/>
  <c r="BB13"/>
  <c r="BA13"/>
  <c r="AZ13"/>
  <c r="AY13"/>
  <c r="AX13"/>
  <c r="AW13"/>
  <c r="AV13"/>
  <c r="AU13"/>
  <c r="AT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BE12"/>
  <c r="BD12"/>
  <c r="BC12"/>
  <c r="BB12"/>
  <c r="BA12"/>
  <c r="AZ12"/>
  <c r="AY12"/>
  <c r="AX12"/>
  <c r="AW12"/>
  <c r="AV12"/>
  <c r="AU12"/>
  <c r="AT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E11"/>
  <c r="BD11"/>
  <c r="BC11"/>
  <c r="BB11"/>
  <c r="BA11"/>
  <c r="AZ11"/>
  <c r="AY11"/>
  <c r="AX11"/>
  <c r="AW11"/>
  <c r="AV11"/>
  <c r="AU11"/>
  <c r="AT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BE10"/>
  <c r="BD10"/>
  <c r="BC10"/>
  <c r="BB10"/>
  <c r="BA10"/>
  <c r="AZ10"/>
  <c r="AY10"/>
  <c r="AX10"/>
  <c r="AW10"/>
  <c r="AV10"/>
  <c r="AU10"/>
  <c r="AT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E9"/>
  <c r="BD9"/>
  <c r="BC9"/>
  <c r="BB9"/>
  <c r="BA9"/>
  <c r="AZ9"/>
  <c r="AY9"/>
  <c r="AX9"/>
  <c r="AW9"/>
  <c r="AV9"/>
  <c r="AU9"/>
  <c r="AT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BE8"/>
  <c r="BD8"/>
  <c r="BC8"/>
  <c r="BB8"/>
  <c r="BA8"/>
  <c r="AZ8"/>
  <c r="AY8"/>
  <c r="AX8"/>
  <c r="AW8"/>
  <c r="AV8"/>
  <c r="AU8"/>
  <c r="AT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BI36" i="6"/>
  <c r="BH36"/>
  <c r="BG36"/>
  <c r="BF36"/>
  <c r="BE36"/>
  <c r="BD36"/>
  <c r="BC36"/>
  <c r="BB36"/>
  <c r="BA36"/>
  <c r="AZ36"/>
  <c r="AY36"/>
  <c r="AX36"/>
  <c r="AV36"/>
  <c r="AU36"/>
  <c r="AT36"/>
  <c r="AS36"/>
  <c r="AR36"/>
  <c r="AQ36"/>
  <c r="AP36"/>
  <c r="AO36"/>
  <c r="AN36"/>
  <c r="AM36"/>
  <c r="AL36"/>
  <c r="AJ36"/>
  <c r="AI36"/>
  <c r="AG36"/>
  <c r="AF36"/>
  <c r="AE36"/>
  <c r="AA36"/>
  <c r="Z36"/>
  <c r="Y36"/>
  <c r="W36"/>
  <c r="V36"/>
  <c r="T36"/>
  <c r="S36"/>
  <c r="R36"/>
  <c r="Q36"/>
  <c r="P36"/>
  <c r="O36"/>
  <c r="M36"/>
  <c r="L36"/>
  <c r="K36"/>
  <c r="J36"/>
  <c r="I36"/>
  <c r="H36"/>
  <c r="G36"/>
  <c r="F36"/>
  <c r="E36"/>
  <c r="D36"/>
  <c r="C36"/>
  <c r="B36"/>
  <c r="BI34"/>
  <c r="BH34"/>
  <c r="BG34"/>
  <c r="BF34"/>
  <c r="BE34"/>
  <c r="BD34"/>
  <c r="BC34"/>
  <c r="BB34"/>
  <c r="BA34"/>
  <c r="AZ34"/>
  <c r="AY34"/>
  <c r="AX34"/>
  <c r="AV34"/>
  <c r="AU34"/>
  <c r="AT34"/>
  <c r="AS34"/>
  <c r="AR34"/>
  <c r="AQ34"/>
  <c r="AP34"/>
  <c r="AO34"/>
  <c r="AN34"/>
  <c r="AM34"/>
  <c r="AL34"/>
  <c r="AJ34"/>
  <c r="AI34"/>
  <c r="AG34"/>
  <c r="AF34"/>
  <c r="AE34"/>
  <c r="AC34"/>
  <c r="AB34"/>
  <c r="AA34"/>
  <c r="Z34"/>
  <c r="Y34"/>
  <c r="X34"/>
  <c r="W34"/>
  <c r="V34"/>
  <c r="T34"/>
  <c r="S34"/>
  <c r="R34"/>
  <c r="Q34"/>
  <c r="P34"/>
  <c r="O34"/>
  <c r="M34"/>
  <c r="L34"/>
  <c r="K34"/>
  <c r="J34"/>
  <c r="I34"/>
  <c r="H34"/>
  <c r="G34"/>
  <c r="F34"/>
  <c r="E34"/>
  <c r="D34"/>
  <c r="C34"/>
  <c r="B34"/>
  <c r="BI33"/>
  <c r="BH33"/>
  <c r="BG33"/>
  <c r="BF33"/>
  <c r="BE33"/>
  <c r="BD33"/>
  <c r="BC33"/>
  <c r="BB33"/>
  <c r="BA33"/>
  <c r="AZ33"/>
  <c r="AY33"/>
  <c r="AX33"/>
  <c r="AV33"/>
  <c r="AU33"/>
  <c r="AT33"/>
  <c r="AS33"/>
  <c r="AR33"/>
  <c r="AQ33"/>
  <c r="AP33"/>
  <c r="AO33"/>
  <c r="AN33"/>
  <c r="AM33"/>
  <c r="AL33"/>
  <c r="AJ33"/>
  <c r="AI33"/>
  <c r="AG33"/>
  <c r="AF33"/>
  <c r="AE33"/>
  <c r="AC33"/>
  <c r="AB33"/>
  <c r="AA33"/>
  <c r="Z33"/>
  <c r="Y33"/>
  <c r="X33"/>
  <c r="W33"/>
  <c r="V33"/>
  <c r="T33"/>
  <c r="S33"/>
  <c r="R33"/>
  <c r="Q33"/>
  <c r="P33"/>
  <c r="O33"/>
  <c r="M33"/>
  <c r="L33"/>
  <c r="K33"/>
  <c r="J33"/>
  <c r="I33"/>
  <c r="H33"/>
  <c r="G33"/>
  <c r="F33"/>
  <c r="E33"/>
  <c r="D33"/>
  <c r="C33"/>
  <c r="B33"/>
  <c r="BI32"/>
  <c r="BH32"/>
  <c r="BG32"/>
  <c r="BF32"/>
  <c r="BE32"/>
  <c r="BD32"/>
  <c r="BC32"/>
  <c r="BB32"/>
  <c r="BA32"/>
  <c r="AZ32"/>
  <c r="AY32"/>
  <c r="AX32"/>
  <c r="AV32"/>
  <c r="AU32"/>
  <c r="AT32"/>
  <c r="AS32"/>
  <c r="AR32"/>
  <c r="AQ32"/>
  <c r="AP32"/>
  <c r="AO32"/>
  <c r="AN32"/>
  <c r="AM32"/>
  <c r="AL32"/>
  <c r="AJ32"/>
  <c r="AI32"/>
  <c r="AG32"/>
  <c r="AF32"/>
  <c r="AE32"/>
  <c r="AC32"/>
  <c r="AB32"/>
  <c r="AA32"/>
  <c r="Z32"/>
  <c r="Y32"/>
  <c r="X32"/>
  <c r="W32"/>
  <c r="V32"/>
  <c r="T32"/>
  <c r="S32"/>
  <c r="R32"/>
  <c r="Q32"/>
  <c r="P32"/>
  <c r="O32"/>
  <c r="M32"/>
  <c r="L32"/>
  <c r="K32"/>
  <c r="J32"/>
  <c r="I32"/>
  <c r="H32"/>
  <c r="G32"/>
  <c r="F32"/>
  <c r="E32"/>
  <c r="D32"/>
  <c r="C32"/>
  <c r="B32"/>
  <c r="BI30"/>
  <c r="BH30"/>
  <c r="BG30"/>
  <c r="BF30"/>
  <c r="BE30"/>
  <c r="BD30"/>
  <c r="BC30"/>
  <c r="BB30"/>
  <c r="BA30"/>
  <c r="AZ30"/>
  <c r="AY30"/>
  <c r="AX30"/>
  <c r="AV30"/>
  <c r="AU30"/>
  <c r="AT30"/>
  <c r="AS30"/>
  <c r="AR30"/>
  <c r="AQ30"/>
  <c r="AP30"/>
  <c r="AO30"/>
  <c r="AN30"/>
  <c r="AM30"/>
  <c r="AL30"/>
  <c r="AJ30"/>
  <c r="AI30"/>
  <c r="AG30"/>
  <c r="AF30"/>
  <c r="AE30"/>
  <c r="AD30"/>
  <c r="AC30"/>
  <c r="AB30"/>
  <c r="AA30"/>
  <c r="Z30"/>
  <c r="Y30"/>
  <c r="X30"/>
  <c r="W30"/>
  <c r="V30"/>
  <c r="T30"/>
  <c r="S30"/>
  <c r="R30"/>
  <c r="Q30"/>
  <c r="P30"/>
  <c r="O30"/>
  <c r="M30"/>
  <c r="L30"/>
  <c r="K30"/>
  <c r="J30"/>
  <c r="I30"/>
  <c r="H30"/>
  <c r="G30"/>
  <c r="F30"/>
  <c r="E30"/>
  <c r="D30"/>
  <c r="C30"/>
  <c r="B30"/>
  <c r="BI29"/>
  <c r="BH29"/>
  <c r="BG29"/>
  <c r="BF29"/>
  <c r="BE29"/>
  <c r="BD29"/>
  <c r="BC29"/>
  <c r="BB29"/>
  <c r="BA29"/>
  <c r="AZ29"/>
  <c r="AY29"/>
  <c r="AX29"/>
  <c r="AV29"/>
  <c r="AU29"/>
  <c r="AT29"/>
  <c r="AS29"/>
  <c r="AR29"/>
  <c r="AQ29"/>
  <c r="AP29"/>
  <c r="AO29"/>
  <c r="AN29"/>
  <c r="AM29"/>
  <c r="AL29"/>
  <c r="AJ29"/>
  <c r="AI29"/>
  <c r="AG29"/>
  <c r="AF29"/>
  <c r="AE29"/>
  <c r="AD29"/>
  <c r="AC29"/>
  <c r="AB29"/>
  <c r="AA29"/>
  <c r="Z29"/>
  <c r="Y29"/>
  <c r="X29"/>
  <c r="W29"/>
  <c r="V29"/>
  <c r="T29"/>
  <c r="S29"/>
  <c r="R29"/>
  <c r="Q29"/>
  <c r="P29"/>
  <c r="O29"/>
  <c r="M29"/>
  <c r="L29"/>
  <c r="K29"/>
  <c r="J29"/>
  <c r="I29"/>
  <c r="H29"/>
  <c r="G29"/>
  <c r="F29"/>
  <c r="E29"/>
  <c r="D29"/>
  <c r="C29"/>
  <c r="B29"/>
  <c r="BI28"/>
  <c r="BH28"/>
  <c r="BG28"/>
  <c r="BF28"/>
  <c r="BE28"/>
  <c r="BD28"/>
  <c r="BC28"/>
  <c r="BB28"/>
  <c r="BA28"/>
  <c r="AZ28"/>
  <c r="AY28"/>
  <c r="AX28"/>
  <c r="AV28"/>
  <c r="AU28"/>
  <c r="AT28"/>
  <c r="AS28"/>
  <c r="AR28"/>
  <c r="AQ28"/>
  <c r="AP28"/>
  <c r="AO28"/>
  <c r="AN28"/>
  <c r="AM28"/>
  <c r="AL28"/>
  <c r="AJ28"/>
  <c r="AI28"/>
  <c r="AG28"/>
  <c r="AF28"/>
  <c r="AE28"/>
  <c r="AD28"/>
  <c r="AC28"/>
  <c r="AB28"/>
  <c r="AA28"/>
  <c r="Z28"/>
  <c r="Y28"/>
  <c r="X28"/>
  <c r="W28"/>
  <c r="V28"/>
  <c r="T28"/>
  <c r="S28"/>
  <c r="R28"/>
  <c r="Q28"/>
  <c r="P28"/>
  <c r="O28"/>
  <c r="M28"/>
  <c r="L28"/>
  <c r="K28"/>
  <c r="J28"/>
  <c r="I28"/>
  <c r="H28"/>
  <c r="G28"/>
  <c r="F28"/>
  <c r="E28"/>
  <c r="D28"/>
  <c r="C28"/>
  <c r="B28"/>
  <c r="BI27"/>
  <c r="BH27"/>
  <c r="BG27"/>
  <c r="BF27"/>
  <c r="BE27"/>
  <c r="BD27"/>
  <c r="BC27"/>
  <c r="BB27"/>
  <c r="BA27"/>
  <c r="AZ27"/>
  <c r="AY27"/>
  <c r="AX27"/>
  <c r="AV27"/>
  <c r="AU27"/>
  <c r="AT27"/>
  <c r="AS27"/>
  <c r="AR27"/>
  <c r="AQ27"/>
  <c r="AP27"/>
  <c r="AO27"/>
  <c r="AN27"/>
  <c r="AM27"/>
  <c r="AL27"/>
  <c r="AJ27"/>
  <c r="AI27"/>
  <c r="AG27"/>
  <c r="AF27"/>
  <c r="AE27"/>
  <c r="AD27"/>
  <c r="AC27"/>
  <c r="AB27"/>
  <c r="AA27"/>
  <c r="Z27"/>
  <c r="Y27"/>
  <c r="X27"/>
  <c r="W27"/>
  <c r="V27"/>
  <c r="T27"/>
  <c r="S27"/>
  <c r="R27"/>
  <c r="Q27"/>
  <c r="P27"/>
  <c r="O27"/>
  <c r="M27"/>
  <c r="L27"/>
  <c r="K27"/>
  <c r="J27"/>
  <c r="I27"/>
  <c r="H27"/>
  <c r="G27"/>
  <c r="F27"/>
  <c r="E27"/>
  <c r="D27"/>
  <c r="C27"/>
  <c r="B27"/>
  <c r="BI26"/>
  <c r="BH26"/>
  <c r="BG26"/>
  <c r="BF26"/>
  <c r="BE26"/>
  <c r="BD26"/>
  <c r="BC26"/>
  <c r="BB26"/>
  <c r="BA26"/>
  <c r="AZ26"/>
  <c r="AY26"/>
  <c r="AX26"/>
  <c r="AV26"/>
  <c r="AU26"/>
  <c r="AT26"/>
  <c r="AS26"/>
  <c r="AR26"/>
  <c r="AQ26"/>
  <c r="AP26"/>
  <c r="AO26"/>
  <c r="AN26"/>
  <c r="AM26"/>
  <c r="AL26"/>
  <c r="AJ26"/>
  <c r="AI26"/>
  <c r="AG26"/>
  <c r="AF26"/>
  <c r="AE26"/>
  <c r="AD26"/>
  <c r="AC26"/>
  <c r="AB26"/>
  <c r="AA26"/>
  <c r="Z26"/>
  <c r="Y26"/>
  <c r="X26"/>
  <c r="W26"/>
  <c r="V26"/>
  <c r="T26"/>
  <c r="S26"/>
  <c r="R26"/>
  <c r="Q26"/>
  <c r="P26"/>
  <c r="O26"/>
  <c r="M26"/>
  <c r="L26"/>
  <c r="K26"/>
  <c r="J26"/>
  <c r="I26"/>
  <c r="H26"/>
  <c r="G26"/>
  <c r="F26"/>
  <c r="E26"/>
  <c r="D26"/>
  <c r="C26"/>
  <c r="B26"/>
  <c r="BI25"/>
  <c r="BH25"/>
  <c r="BG25"/>
  <c r="BF25"/>
  <c r="BE25"/>
  <c r="BD25"/>
  <c r="BC25"/>
  <c r="BB25"/>
  <c r="BA25"/>
  <c r="AZ25"/>
  <c r="AY25"/>
  <c r="AX25"/>
  <c r="AV25"/>
  <c r="AU25"/>
  <c r="AT25"/>
  <c r="AS25"/>
  <c r="AR25"/>
  <c r="AQ25"/>
  <c r="AP25"/>
  <c r="AO25"/>
  <c r="AN25"/>
  <c r="AM25"/>
  <c r="AL25"/>
  <c r="AJ25"/>
  <c r="AI25"/>
  <c r="AG25"/>
  <c r="AF25"/>
  <c r="AE25"/>
  <c r="AD25"/>
  <c r="AC25"/>
  <c r="AB25"/>
  <c r="AA25"/>
  <c r="Z25"/>
  <c r="Y25"/>
  <c r="X25"/>
  <c r="W25"/>
  <c r="V25"/>
  <c r="T25"/>
  <c r="S25"/>
  <c r="R25"/>
  <c r="Q25"/>
  <c r="P25"/>
  <c r="O25"/>
  <c r="M25"/>
  <c r="L25"/>
  <c r="K25"/>
  <c r="J25"/>
  <c r="I25"/>
  <c r="H25"/>
  <c r="G25"/>
  <c r="F25"/>
  <c r="E25"/>
  <c r="D25"/>
  <c r="C25"/>
  <c r="B25"/>
  <c r="BI24"/>
  <c r="BH24"/>
  <c r="BG24"/>
  <c r="BF24"/>
  <c r="BE24"/>
  <c r="BD24"/>
  <c r="BC24"/>
  <c r="BB24"/>
  <c r="BA24"/>
  <c r="AZ24"/>
  <c r="AY24"/>
  <c r="AX24"/>
  <c r="AV24"/>
  <c r="AU24"/>
  <c r="AT24"/>
  <c r="AS24"/>
  <c r="AR24"/>
  <c r="AQ24"/>
  <c r="AP24"/>
  <c r="AO24"/>
  <c r="AN24"/>
  <c r="AM24"/>
  <c r="AL24"/>
  <c r="AJ24"/>
  <c r="AI24"/>
  <c r="AG24"/>
  <c r="AF24"/>
  <c r="AE24"/>
  <c r="AD24"/>
  <c r="AC24"/>
  <c r="AB24"/>
  <c r="AA24"/>
  <c r="Z24"/>
  <c r="Y24"/>
  <c r="X24"/>
  <c r="W24"/>
  <c r="V24"/>
  <c r="T24"/>
  <c r="S24"/>
  <c r="R24"/>
  <c r="Q24"/>
  <c r="P24"/>
  <c r="O24"/>
  <c r="M24"/>
  <c r="L24"/>
  <c r="K24"/>
  <c r="J24"/>
  <c r="I24"/>
  <c r="H24"/>
  <c r="G24"/>
  <c r="F24"/>
  <c r="E24"/>
  <c r="D24"/>
  <c r="C24"/>
  <c r="B24"/>
  <c r="BI23"/>
  <c r="BH23"/>
  <c r="BG23"/>
  <c r="BF23"/>
  <c r="BE23"/>
  <c r="BD23"/>
  <c r="BC23"/>
  <c r="BB23"/>
  <c r="BA23"/>
  <c r="AZ23"/>
  <c r="AY23"/>
  <c r="AX23"/>
  <c r="AV23"/>
  <c r="AU23"/>
  <c r="AT23"/>
  <c r="AS23"/>
  <c r="AR23"/>
  <c r="AQ23"/>
  <c r="AP23"/>
  <c r="AO23"/>
  <c r="AN23"/>
  <c r="AM23"/>
  <c r="AL23"/>
  <c r="AJ23"/>
  <c r="AI23"/>
  <c r="AG23"/>
  <c r="AF23"/>
  <c r="AE23"/>
  <c r="AD23"/>
  <c r="AC23"/>
  <c r="AB23"/>
  <c r="AA23"/>
  <c r="Z23"/>
  <c r="Y23"/>
  <c r="X23"/>
  <c r="W23"/>
  <c r="V23"/>
  <c r="T23"/>
  <c r="S23"/>
  <c r="R23"/>
  <c r="Q23"/>
  <c r="P23"/>
  <c r="O23"/>
  <c r="M23"/>
  <c r="L23"/>
  <c r="K23"/>
  <c r="J23"/>
  <c r="I23"/>
  <c r="H23"/>
  <c r="G23"/>
  <c r="F23"/>
  <c r="E23"/>
  <c r="D23"/>
  <c r="C23"/>
  <c r="B23"/>
  <c r="BI22"/>
  <c r="BH22"/>
  <c r="BG22"/>
  <c r="BF22"/>
  <c r="BE22"/>
  <c r="BD22"/>
  <c r="BC22"/>
  <c r="BB22"/>
  <c r="BA22"/>
  <c r="AZ22"/>
  <c r="AY22"/>
  <c r="AX22"/>
  <c r="AV22"/>
  <c r="AU22"/>
  <c r="AT22"/>
  <c r="AS22"/>
  <c r="AR22"/>
  <c r="AQ22"/>
  <c r="AP22"/>
  <c r="AO22"/>
  <c r="AN22"/>
  <c r="AM22"/>
  <c r="AL22"/>
  <c r="AJ22"/>
  <c r="AI22"/>
  <c r="AG22"/>
  <c r="AF22"/>
  <c r="AE22"/>
  <c r="AD22"/>
  <c r="AC22"/>
  <c r="AB22"/>
  <c r="AA22"/>
  <c r="Z22"/>
  <c r="Y22"/>
  <c r="X22"/>
  <c r="W22"/>
  <c r="V22"/>
  <c r="T22"/>
  <c r="S22"/>
  <c r="R22"/>
  <c r="Q22"/>
  <c r="P22"/>
  <c r="O22"/>
  <c r="M22"/>
  <c r="L22"/>
  <c r="K22"/>
  <c r="J22"/>
  <c r="I22"/>
  <c r="H22"/>
  <c r="G22"/>
  <c r="F22"/>
  <c r="E22"/>
  <c r="D22"/>
  <c r="C22"/>
  <c r="B22"/>
  <c r="BI21"/>
  <c r="BH21"/>
  <c r="BG21"/>
  <c r="BF21"/>
  <c r="BE21"/>
  <c r="BD21"/>
  <c r="BC21"/>
  <c r="BB21"/>
  <c r="BA21"/>
  <c r="AZ21"/>
  <c r="AY21"/>
  <c r="AX21"/>
  <c r="AV21"/>
  <c r="AU21"/>
  <c r="AT21"/>
  <c r="AS21"/>
  <c r="AR21"/>
  <c r="AQ21"/>
  <c r="AP21"/>
  <c r="AO21"/>
  <c r="AN21"/>
  <c r="AM21"/>
  <c r="AL21"/>
  <c r="AJ21"/>
  <c r="AI21"/>
  <c r="AG21"/>
  <c r="AF21"/>
  <c r="AE21"/>
  <c r="AD21"/>
  <c r="AC21"/>
  <c r="AB21"/>
  <c r="AA21"/>
  <c r="Z21"/>
  <c r="Y21"/>
  <c r="X21"/>
  <c r="W21"/>
  <c r="V21"/>
  <c r="T21"/>
  <c r="S21"/>
  <c r="R21"/>
  <c r="Q21"/>
  <c r="P21"/>
  <c r="O21"/>
  <c r="M21"/>
  <c r="L21"/>
  <c r="K21"/>
  <c r="J21"/>
  <c r="I21"/>
  <c r="H21"/>
  <c r="G21"/>
  <c r="F21"/>
  <c r="E21"/>
  <c r="D21"/>
  <c r="C21"/>
  <c r="B21"/>
  <c r="BI20"/>
  <c r="BH20"/>
  <c r="BG20"/>
  <c r="BF20"/>
  <c r="BE20"/>
  <c r="BD20"/>
  <c r="BC20"/>
  <c r="BB20"/>
  <c r="BA20"/>
  <c r="AZ20"/>
  <c r="AY20"/>
  <c r="AX20"/>
  <c r="AV20"/>
  <c r="AU20"/>
  <c r="AT20"/>
  <c r="AS20"/>
  <c r="AR20"/>
  <c r="AQ20"/>
  <c r="AP20"/>
  <c r="AO20"/>
  <c r="AN20"/>
  <c r="AM20"/>
  <c r="AL20"/>
  <c r="AJ20"/>
  <c r="AI20"/>
  <c r="AG20"/>
  <c r="AF20"/>
  <c r="AE20"/>
  <c r="AD20"/>
  <c r="AC20"/>
  <c r="AB20"/>
  <c r="AA20"/>
  <c r="Z20"/>
  <c r="Y20"/>
  <c r="X20"/>
  <c r="W20"/>
  <c r="V20"/>
  <c r="T20"/>
  <c r="S20"/>
  <c r="R20"/>
  <c r="Q20"/>
  <c r="P20"/>
  <c r="O20"/>
  <c r="M20"/>
  <c r="L20"/>
  <c r="K20"/>
  <c r="J20"/>
  <c r="I20"/>
  <c r="H20"/>
  <c r="G20"/>
  <c r="F20"/>
  <c r="E20"/>
  <c r="D20"/>
  <c r="C20"/>
  <c r="B20"/>
  <c r="BI19"/>
  <c r="BH19"/>
  <c r="BG19"/>
  <c r="BF19"/>
  <c r="BE19"/>
  <c r="BD19"/>
  <c r="BC19"/>
  <c r="BB19"/>
  <c r="BA19"/>
  <c r="AZ19"/>
  <c r="AY19"/>
  <c r="AX19"/>
  <c r="AV19"/>
  <c r="AU19"/>
  <c r="AT19"/>
  <c r="AS19"/>
  <c r="AR19"/>
  <c r="AQ19"/>
  <c r="AP19"/>
  <c r="AO19"/>
  <c r="AN19"/>
  <c r="AM19"/>
  <c r="AL19"/>
  <c r="AJ19"/>
  <c r="AI19"/>
  <c r="AG19"/>
  <c r="AF19"/>
  <c r="AE19"/>
  <c r="AD19"/>
  <c r="AC19"/>
  <c r="AB19"/>
  <c r="AA19"/>
  <c r="Z19"/>
  <c r="Y19"/>
  <c r="X19"/>
  <c r="W19"/>
  <c r="V19"/>
  <c r="T19"/>
  <c r="S19"/>
  <c r="R19"/>
  <c r="Q19"/>
  <c r="P19"/>
  <c r="O19"/>
  <c r="M19"/>
  <c r="L19"/>
  <c r="K19"/>
  <c r="J19"/>
  <c r="I19"/>
  <c r="H19"/>
  <c r="G19"/>
  <c r="F19"/>
  <c r="E19"/>
  <c r="D19"/>
  <c r="C19"/>
  <c r="B19"/>
  <c r="BI18"/>
  <c r="BH18"/>
  <c r="BG18"/>
  <c r="BF18"/>
  <c r="BE18"/>
  <c r="BD18"/>
  <c r="BC18"/>
  <c r="BB18"/>
  <c r="BA18"/>
  <c r="AZ18"/>
  <c r="AY18"/>
  <c r="AX18"/>
  <c r="AV18"/>
  <c r="AU18"/>
  <c r="AT18"/>
  <c r="AS18"/>
  <c r="AR18"/>
  <c r="AQ18"/>
  <c r="AP18"/>
  <c r="AO18"/>
  <c r="AN18"/>
  <c r="AM18"/>
  <c r="AL18"/>
  <c r="AJ18"/>
  <c r="AI18"/>
  <c r="AG18"/>
  <c r="AF18"/>
  <c r="AE18"/>
  <c r="AD18"/>
  <c r="AC18"/>
  <c r="AB18"/>
  <c r="AA18"/>
  <c r="Z18"/>
  <c r="Y18"/>
  <c r="X18"/>
  <c r="W18"/>
  <c r="V18"/>
  <c r="T18"/>
  <c r="S18"/>
  <c r="R18"/>
  <c r="Q18"/>
  <c r="P18"/>
  <c r="O18"/>
  <c r="M18"/>
  <c r="L18"/>
  <c r="K18"/>
  <c r="J18"/>
  <c r="I18"/>
  <c r="H18"/>
  <c r="G18"/>
  <c r="F18"/>
  <c r="E18"/>
  <c r="D18"/>
  <c r="C18"/>
  <c r="B18"/>
  <c r="BI17"/>
  <c r="BH17"/>
  <c r="BG17"/>
  <c r="BF17"/>
  <c r="BE17"/>
  <c r="BD17"/>
  <c r="BC17"/>
  <c r="BB17"/>
  <c r="BA17"/>
  <c r="AZ17"/>
  <c r="AY17"/>
  <c r="AX17"/>
  <c r="AV17"/>
  <c r="AU17"/>
  <c r="AT17"/>
  <c r="AS17"/>
  <c r="AR17"/>
  <c r="AQ17"/>
  <c r="AP17"/>
  <c r="AO17"/>
  <c r="AN17"/>
  <c r="AM17"/>
  <c r="AL17"/>
  <c r="AJ17"/>
  <c r="AI17"/>
  <c r="AG17"/>
  <c r="AF17"/>
  <c r="AE17"/>
  <c r="AD17"/>
  <c r="AC17"/>
  <c r="AB17"/>
  <c r="AA17"/>
  <c r="Z17"/>
  <c r="Y17"/>
  <c r="X17"/>
  <c r="W17"/>
  <c r="V17"/>
  <c r="T17"/>
  <c r="S17"/>
  <c r="R17"/>
  <c r="Q17"/>
  <c r="P17"/>
  <c r="O17"/>
  <c r="M17"/>
  <c r="L17"/>
  <c r="K17"/>
  <c r="J17"/>
  <c r="I17"/>
  <c r="H17"/>
  <c r="G17"/>
  <c r="F17"/>
  <c r="E17"/>
  <c r="D17"/>
  <c r="C17"/>
  <c r="B17"/>
  <c r="BI16"/>
  <c r="BH16"/>
  <c r="BG16"/>
  <c r="BF16"/>
  <c r="BE16"/>
  <c r="BD16"/>
  <c r="BC16"/>
  <c r="BB16"/>
  <c r="BA16"/>
  <c r="AZ16"/>
  <c r="AY16"/>
  <c r="AX16"/>
  <c r="AV16"/>
  <c r="AU16"/>
  <c r="AT16"/>
  <c r="AS16"/>
  <c r="AR16"/>
  <c r="AQ16"/>
  <c r="AP16"/>
  <c r="AO16"/>
  <c r="AN16"/>
  <c r="AM16"/>
  <c r="AL16"/>
  <c r="AJ16"/>
  <c r="AI16"/>
  <c r="AG16"/>
  <c r="AF16"/>
  <c r="AE16"/>
  <c r="AD16"/>
  <c r="AC16"/>
  <c r="AB16"/>
  <c r="AA16"/>
  <c r="Z16"/>
  <c r="Y16"/>
  <c r="X16"/>
  <c r="W16"/>
  <c r="V16"/>
  <c r="T16"/>
  <c r="S16"/>
  <c r="R16"/>
  <c r="Q16"/>
  <c r="P16"/>
  <c r="O16"/>
  <c r="M16"/>
  <c r="L16"/>
  <c r="K16"/>
  <c r="J16"/>
  <c r="I16"/>
  <c r="H16"/>
  <c r="G16"/>
  <c r="F16"/>
  <c r="E16"/>
  <c r="D16"/>
  <c r="C16"/>
  <c r="B16"/>
  <c r="BI15"/>
  <c r="BH15"/>
  <c r="BG15"/>
  <c r="BF15"/>
  <c r="BE15"/>
  <c r="BD15"/>
  <c r="BC15"/>
  <c r="BB15"/>
  <c r="BA15"/>
  <c r="AZ15"/>
  <c r="AY15"/>
  <c r="AX15"/>
  <c r="AV15"/>
  <c r="AU15"/>
  <c r="AT15"/>
  <c r="AS15"/>
  <c r="AR15"/>
  <c r="AQ15"/>
  <c r="AP15"/>
  <c r="AO15"/>
  <c r="AN15"/>
  <c r="AM15"/>
  <c r="AL15"/>
  <c r="AJ15"/>
  <c r="AI15"/>
  <c r="AG15"/>
  <c r="AF15"/>
  <c r="AE15"/>
  <c r="AD15"/>
  <c r="AC15"/>
  <c r="AB15"/>
  <c r="AA15"/>
  <c r="Z15"/>
  <c r="Y15"/>
  <c r="X15"/>
  <c r="W15"/>
  <c r="V15"/>
  <c r="T15"/>
  <c r="S15"/>
  <c r="R15"/>
  <c r="Q15"/>
  <c r="P15"/>
  <c r="O15"/>
  <c r="M15"/>
  <c r="L15"/>
  <c r="K15"/>
  <c r="J15"/>
  <c r="I15"/>
  <c r="H15"/>
  <c r="G15"/>
  <c r="F15"/>
  <c r="E15"/>
  <c r="D15"/>
  <c r="C15"/>
  <c r="B15"/>
  <c r="BI14"/>
  <c r="BH14"/>
  <c r="BG14"/>
  <c r="BF14"/>
  <c r="BE14"/>
  <c r="BD14"/>
  <c r="BC14"/>
  <c r="BB14"/>
  <c r="BA14"/>
  <c r="AZ14"/>
  <c r="AY14"/>
  <c r="AX14"/>
  <c r="AV14"/>
  <c r="AU14"/>
  <c r="AT14"/>
  <c r="AS14"/>
  <c r="AR14"/>
  <c r="AQ14"/>
  <c r="AP14"/>
  <c r="AO14"/>
  <c r="AN14"/>
  <c r="AM14"/>
  <c r="AL14"/>
  <c r="AJ14"/>
  <c r="AI14"/>
  <c r="AG14"/>
  <c r="AF14"/>
  <c r="AE14"/>
  <c r="AD14"/>
  <c r="AC14"/>
  <c r="AB14"/>
  <c r="AA14"/>
  <c r="Z14"/>
  <c r="Y14"/>
  <c r="X14"/>
  <c r="W14"/>
  <c r="V14"/>
  <c r="T14"/>
  <c r="S14"/>
  <c r="R14"/>
  <c r="Q14"/>
  <c r="P14"/>
  <c r="O14"/>
  <c r="M14"/>
  <c r="L14"/>
  <c r="K14"/>
  <c r="J14"/>
  <c r="I14"/>
  <c r="H14"/>
  <c r="G14"/>
  <c r="F14"/>
  <c r="E14"/>
  <c r="D14"/>
  <c r="C14"/>
  <c r="B14"/>
  <c r="BI13"/>
  <c r="BH13"/>
  <c r="BG13"/>
  <c r="BF13"/>
  <c r="BE13"/>
  <c r="BD13"/>
  <c r="BC13"/>
  <c r="BB13"/>
  <c r="BA13"/>
  <c r="AZ13"/>
  <c r="AY13"/>
  <c r="AX13"/>
  <c r="AV13"/>
  <c r="AU13"/>
  <c r="AT13"/>
  <c r="AS13"/>
  <c r="AR13"/>
  <c r="AQ13"/>
  <c r="AP13"/>
  <c r="AO13"/>
  <c r="AN13"/>
  <c r="AM13"/>
  <c r="AL13"/>
  <c r="AJ13"/>
  <c r="AI13"/>
  <c r="AG13"/>
  <c r="AF13"/>
  <c r="AE13"/>
  <c r="AD13"/>
  <c r="AC13"/>
  <c r="AB13"/>
  <c r="AA13"/>
  <c r="Z13"/>
  <c r="Y13"/>
  <c r="X13"/>
  <c r="W13"/>
  <c r="V13"/>
  <c r="T13"/>
  <c r="S13"/>
  <c r="R13"/>
  <c r="Q13"/>
  <c r="P13"/>
  <c r="O13"/>
  <c r="M13"/>
  <c r="L13"/>
  <c r="K13"/>
  <c r="J13"/>
  <c r="I13"/>
  <c r="H13"/>
  <c r="G13"/>
  <c r="F13"/>
  <c r="E13"/>
  <c r="D13"/>
  <c r="C13"/>
  <c r="B13"/>
  <c r="BI12"/>
  <c r="BH12"/>
  <c r="BG12"/>
  <c r="BF12"/>
  <c r="BE12"/>
  <c r="BD12"/>
  <c r="BC12"/>
  <c r="BB12"/>
  <c r="BA12"/>
  <c r="AZ12"/>
  <c r="AY12"/>
  <c r="AX12"/>
  <c r="AV12"/>
  <c r="AU12"/>
  <c r="AT12"/>
  <c r="AS12"/>
  <c r="AR12"/>
  <c r="AQ12"/>
  <c r="AP12"/>
  <c r="AO12"/>
  <c r="AN12"/>
  <c r="AM12"/>
  <c r="AL12"/>
  <c r="AJ12"/>
  <c r="AI12"/>
  <c r="AG12"/>
  <c r="AF12"/>
  <c r="AE12"/>
  <c r="AD12"/>
  <c r="AC12"/>
  <c r="AB12"/>
  <c r="AA12"/>
  <c r="Z12"/>
  <c r="Y12"/>
  <c r="X12"/>
  <c r="W12"/>
  <c r="V12"/>
  <c r="T12"/>
  <c r="S12"/>
  <c r="R12"/>
  <c r="Q12"/>
  <c r="P12"/>
  <c r="O12"/>
  <c r="M12"/>
  <c r="L12"/>
  <c r="K12"/>
  <c r="J12"/>
  <c r="I12"/>
  <c r="H12"/>
  <c r="G12"/>
  <c r="F12"/>
  <c r="E12"/>
  <c r="D12"/>
  <c r="C12"/>
  <c r="B12"/>
  <c r="BI11"/>
  <c r="BH11"/>
  <c r="BG11"/>
  <c r="BF11"/>
  <c r="BE11"/>
  <c r="BD11"/>
  <c r="BC11"/>
  <c r="BB11"/>
  <c r="BA11"/>
  <c r="AZ11"/>
  <c r="AY11"/>
  <c r="AX11"/>
  <c r="AV11"/>
  <c r="AU11"/>
  <c r="AT11"/>
  <c r="AS11"/>
  <c r="AR11"/>
  <c r="AQ11"/>
  <c r="AP11"/>
  <c r="AO11"/>
  <c r="AN11"/>
  <c r="AM11"/>
  <c r="AL11"/>
  <c r="AJ11"/>
  <c r="AI11"/>
  <c r="AG11"/>
  <c r="AF11"/>
  <c r="AE11"/>
  <c r="AD11"/>
  <c r="AC11"/>
  <c r="AB11"/>
  <c r="AA11"/>
  <c r="Z11"/>
  <c r="Y11"/>
  <c r="X11"/>
  <c r="W11"/>
  <c r="V11"/>
  <c r="T11"/>
  <c r="S11"/>
  <c r="R11"/>
  <c r="Q11"/>
  <c r="P11"/>
  <c r="O11"/>
  <c r="M11"/>
  <c r="L11"/>
  <c r="K11"/>
  <c r="J11"/>
  <c r="I11"/>
  <c r="H11"/>
  <c r="G11"/>
  <c r="F11"/>
  <c r="E11"/>
  <c r="D11"/>
  <c r="C11"/>
  <c r="B11"/>
  <c r="BI10"/>
  <c r="BH10"/>
  <c r="BG10"/>
  <c r="BF10"/>
  <c r="BE10"/>
  <c r="BD10"/>
  <c r="BC10"/>
  <c r="BB10"/>
  <c r="BA10"/>
  <c r="AZ10"/>
  <c r="AY10"/>
  <c r="AX10"/>
  <c r="AV10"/>
  <c r="AU10"/>
  <c r="AT10"/>
  <c r="AS10"/>
  <c r="AR10"/>
  <c r="AQ10"/>
  <c r="AP10"/>
  <c r="AO10"/>
  <c r="AN10"/>
  <c r="AM10"/>
  <c r="AL10"/>
  <c r="AJ10"/>
  <c r="AI10"/>
  <c r="AG10"/>
  <c r="AF10"/>
  <c r="AE10"/>
  <c r="AD10"/>
  <c r="AC10"/>
  <c r="AB10"/>
  <c r="AA10"/>
  <c r="Z10"/>
  <c r="Y10"/>
  <c r="X10"/>
  <c r="W10"/>
  <c r="V10"/>
  <c r="T10"/>
  <c r="S10"/>
  <c r="R10"/>
  <c r="Q10"/>
  <c r="P10"/>
  <c r="O10"/>
  <c r="M10"/>
  <c r="L10"/>
  <c r="K10"/>
  <c r="J10"/>
  <c r="I10"/>
  <c r="H10"/>
  <c r="G10"/>
  <c r="F10"/>
  <c r="E10"/>
  <c r="D10"/>
  <c r="C10"/>
  <c r="B10"/>
  <c r="BI9"/>
  <c r="BH9"/>
  <c r="BG9"/>
  <c r="BF9"/>
  <c r="BE9"/>
  <c r="BD9"/>
  <c r="BC9"/>
  <c r="BB9"/>
  <c r="BA9"/>
  <c r="AZ9"/>
  <c r="AY9"/>
  <c r="AX9"/>
  <c r="AV9"/>
  <c r="AU9"/>
  <c r="AT9"/>
  <c r="AS9"/>
  <c r="AR9"/>
  <c r="AQ9"/>
  <c r="AP9"/>
  <c r="AO9"/>
  <c r="AN9"/>
  <c r="AM9"/>
  <c r="AL9"/>
  <c r="AJ9"/>
  <c r="AI9"/>
  <c r="AG9"/>
  <c r="AF9"/>
  <c r="AE9"/>
  <c r="AD9"/>
  <c r="AC9"/>
  <c r="AB9"/>
  <c r="AA9"/>
  <c r="Z9"/>
  <c r="Y9"/>
  <c r="X9"/>
  <c r="W9"/>
  <c r="V9"/>
  <c r="T9"/>
  <c r="S9"/>
  <c r="R9"/>
  <c r="Q9"/>
  <c r="P9"/>
  <c r="O9"/>
  <c r="M9"/>
  <c r="L9"/>
  <c r="K9"/>
  <c r="J9"/>
  <c r="I9"/>
  <c r="H9"/>
  <c r="G9"/>
  <c r="F9"/>
  <c r="E9"/>
  <c r="D9"/>
  <c r="C9"/>
  <c r="B9"/>
  <c r="BI8"/>
  <c r="BH8"/>
  <c r="BG8"/>
  <c r="BF8"/>
  <c r="BE8"/>
  <c r="BD8"/>
  <c r="BC8"/>
  <c r="BB8"/>
  <c r="BA8"/>
  <c r="AZ8"/>
  <c r="AY8"/>
  <c r="AX8"/>
  <c r="AV8"/>
  <c r="AU8"/>
  <c r="AT8"/>
  <c r="AS8"/>
  <c r="AR8"/>
  <c r="AQ8"/>
  <c r="AP8"/>
  <c r="AO8"/>
  <c r="AN8"/>
  <c r="AM8"/>
  <c r="AL8"/>
  <c r="AJ8"/>
  <c r="AI8"/>
  <c r="AG8"/>
  <c r="AF8"/>
  <c r="AE8"/>
  <c r="AD8"/>
  <c r="AC8"/>
  <c r="AB8"/>
  <c r="AA8"/>
  <c r="Z8"/>
  <c r="Y8"/>
  <c r="X8"/>
  <c r="W8"/>
  <c r="V8"/>
  <c r="T8"/>
  <c r="S8"/>
  <c r="R8"/>
  <c r="Q8"/>
  <c r="P8"/>
  <c r="O8"/>
  <c r="M8"/>
  <c r="L8"/>
  <c r="K8"/>
  <c r="J8"/>
  <c r="I8"/>
  <c r="H8"/>
  <c r="G8"/>
  <c r="F8"/>
  <c r="E8"/>
  <c r="D8"/>
  <c r="C8"/>
  <c r="B8"/>
  <c r="BG34" i="5"/>
  <c r="BF34"/>
  <c r="BE34"/>
  <c r="BD34"/>
  <c r="BC34"/>
  <c r="BB34"/>
  <c r="BA34"/>
  <c r="AZ34"/>
  <c r="AY34"/>
  <c r="AX34"/>
  <c r="AW34"/>
  <c r="AV34"/>
  <c r="AT34"/>
  <c r="AS34"/>
  <c r="AR34"/>
  <c r="AQ34"/>
  <c r="AP34"/>
  <c r="AO34"/>
  <c r="AN34"/>
  <c r="AM34"/>
  <c r="AL34"/>
  <c r="AK34"/>
  <c r="AJ34"/>
  <c r="AH34"/>
  <c r="AG34"/>
  <c r="AE34"/>
  <c r="AD34"/>
  <c r="AC34"/>
  <c r="AB34"/>
  <c r="AA34"/>
  <c r="Z34"/>
  <c r="Y34"/>
  <c r="X34"/>
  <c r="W34"/>
  <c r="V34"/>
  <c r="U34"/>
  <c r="S34"/>
  <c r="R34"/>
  <c r="Q34"/>
  <c r="P34"/>
  <c r="O34"/>
  <c r="N34"/>
  <c r="L34"/>
  <c r="K34"/>
  <c r="J34"/>
  <c r="I34"/>
  <c r="H34"/>
  <c r="G34"/>
  <c r="F34"/>
  <c r="E34"/>
  <c r="D34"/>
  <c r="C34"/>
  <c r="B34"/>
  <c r="BG33"/>
  <c r="BF33"/>
  <c r="BE33"/>
  <c r="BD33"/>
  <c r="BC33"/>
  <c r="BB33"/>
  <c r="BA33"/>
  <c r="AZ33"/>
  <c r="AY33"/>
  <c r="AX33"/>
  <c r="AW33"/>
  <c r="AV33"/>
  <c r="AT33"/>
  <c r="AS33"/>
  <c r="AR33"/>
  <c r="AQ33"/>
  <c r="AP33"/>
  <c r="AO33"/>
  <c r="AN33"/>
  <c r="AM33"/>
  <c r="AL33"/>
  <c r="AK33"/>
  <c r="AJ33"/>
  <c r="AH33"/>
  <c r="AG33"/>
  <c r="AE33"/>
  <c r="AD33"/>
  <c r="AC33"/>
  <c r="AB33"/>
  <c r="AA33"/>
  <c r="Z33"/>
  <c r="Y33"/>
  <c r="X33"/>
  <c r="W33"/>
  <c r="V33"/>
  <c r="U33"/>
  <c r="S33"/>
  <c r="R33"/>
  <c r="Q33"/>
  <c r="P33"/>
  <c r="O33"/>
  <c r="N33"/>
  <c r="L33"/>
  <c r="K33"/>
  <c r="J33"/>
  <c r="I33"/>
  <c r="H33"/>
  <c r="G33"/>
  <c r="F33"/>
  <c r="E33"/>
  <c r="D33"/>
  <c r="C33"/>
  <c r="B33"/>
  <c r="BG32"/>
  <c r="BF32"/>
  <c r="BE32"/>
  <c r="BD32"/>
  <c r="BC32"/>
  <c r="BB32"/>
  <c r="BA32"/>
  <c r="AZ32"/>
  <c r="AY32"/>
  <c r="AX32"/>
  <c r="AW32"/>
  <c r="AV32"/>
  <c r="AT32"/>
  <c r="AS32"/>
  <c r="AR32"/>
  <c r="AQ32"/>
  <c r="AP32"/>
  <c r="AO32"/>
  <c r="AN32"/>
  <c r="AM32"/>
  <c r="AL32"/>
  <c r="AK32"/>
  <c r="AJ32"/>
  <c r="AH32"/>
  <c r="AG32"/>
  <c r="AE32"/>
  <c r="AD32"/>
  <c r="AC32"/>
  <c r="AB32"/>
  <c r="AA32"/>
  <c r="Z32"/>
  <c r="Y32"/>
  <c r="X32"/>
  <c r="W32"/>
  <c r="V32"/>
  <c r="U32"/>
  <c r="S32"/>
  <c r="R32"/>
  <c r="Q32"/>
  <c r="P32"/>
  <c r="O32"/>
  <c r="N32"/>
  <c r="L32"/>
  <c r="K32"/>
  <c r="J32"/>
  <c r="I32"/>
  <c r="H32"/>
  <c r="G32"/>
  <c r="F32"/>
  <c r="E32"/>
  <c r="D32"/>
  <c r="C32"/>
  <c r="B32"/>
  <c r="BG30"/>
  <c r="BF30"/>
  <c r="BE30"/>
  <c r="BD30"/>
  <c r="BC30"/>
  <c r="BB30"/>
  <c r="BA30"/>
  <c r="AZ30"/>
  <c r="AY30"/>
  <c r="AX30"/>
  <c r="AW30"/>
  <c r="AV30"/>
  <c r="AT30"/>
  <c r="AS30"/>
  <c r="AR30"/>
  <c r="AQ30"/>
  <c r="AP30"/>
  <c r="AO30"/>
  <c r="AN30"/>
  <c r="AM30"/>
  <c r="AL30"/>
  <c r="AK30"/>
  <c r="AJ30"/>
  <c r="AH30"/>
  <c r="AG30"/>
  <c r="AE30"/>
  <c r="AD30"/>
  <c r="AC30"/>
  <c r="AB30"/>
  <c r="AA30"/>
  <c r="Z30"/>
  <c r="Y30"/>
  <c r="X30"/>
  <c r="W30"/>
  <c r="V30"/>
  <c r="U30"/>
  <c r="S30"/>
  <c r="R30"/>
  <c r="Q30"/>
  <c r="P30"/>
  <c r="O30"/>
  <c r="N30"/>
  <c r="L30"/>
  <c r="K30"/>
  <c r="J30"/>
  <c r="I30"/>
  <c r="H30"/>
  <c r="G30"/>
  <c r="F30"/>
  <c r="E30"/>
  <c r="D30"/>
  <c r="C30"/>
  <c r="B30"/>
  <c r="BG29"/>
  <c r="BF29"/>
  <c r="BE29"/>
  <c r="BD29"/>
  <c r="BC29"/>
  <c r="BB29"/>
  <c r="BA29"/>
  <c r="AZ29"/>
  <c r="AY29"/>
  <c r="AX29"/>
  <c r="AW29"/>
  <c r="AV29"/>
  <c r="AT29"/>
  <c r="AS29"/>
  <c r="AR29"/>
  <c r="AQ29"/>
  <c r="AP29"/>
  <c r="AO29"/>
  <c r="AN29"/>
  <c r="AM29"/>
  <c r="AL29"/>
  <c r="AK29"/>
  <c r="AJ29"/>
  <c r="AH29"/>
  <c r="AG29"/>
  <c r="AE29"/>
  <c r="AD29"/>
  <c r="AC29"/>
  <c r="AB29"/>
  <c r="AA29"/>
  <c r="Z29"/>
  <c r="Y29"/>
  <c r="X29"/>
  <c r="W29"/>
  <c r="V29"/>
  <c r="U29"/>
  <c r="S29"/>
  <c r="R29"/>
  <c r="Q29"/>
  <c r="P29"/>
  <c r="O29"/>
  <c r="N29"/>
  <c r="L29"/>
  <c r="K29"/>
  <c r="J29"/>
  <c r="I29"/>
  <c r="H29"/>
  <c r="G29"/>
  <c r="F29"/>
  <c r="E29"/>
  <c r="D29"/>
  <c r="C29"/>
  <c r="B29"/>
  <c r="BG28"/>
  <c r="BF28"/>
  <c r="BE28"/>
  <c r="BD28"/>
  <c r="BC28"/>
  <c r="BB28"/>
  <c r="BA28"/>
  <c r="AZ28"/>
  <c r="AY28"/>
  <c r="AX28"/>
  <c r="AW28"/>
  <c r="AV28"/>
  <c r="AT28"/>
  <c r="AS28"/>
  <c r="AR28"/>
  <c r="AQ28"/>
  <c r="AP28"/>
  <c r="AO28"/>
  <c r="AN28"/>
  <c r="AM28"/>
  <c r="AL28"/>
  <c r="AK28"/>
  <c r="AJ28"/>
  <c r="AH28"/>
  <c r="AG28"/>
  <c r="AE28"/>
  <c r="AD28"/>
  <c r="AC28"/>
  <c r="AB28"/>
  <c r="AA28"/>
  <c r="Z28"/>
  <c r="Y28"/>
  <c r="X28"/>
  <c r="W28"/>
  <c r="V28"/>
  <c r="U28"/>
  <c r="S28"/>
  <c r="R28"/>
  <c r="Q28"/>
  <c r="P28"/>
  <c r="O28"/>
  <c r="N28"/>
  <c r="L28"/>
  <c r="K28"/>
  <c r="J28"/>
  <c r="I28"/>
  <c r="H28"/>
  <c r="G28"/>
  <c r="F28"/>
  <c r="E28"/>
  <c r="D28"/>
  <c r="C28"/>
  <c r="B28"/>
  <c r="BG27"/>
  <c r="BF27"/>
  <c r="BE27"/>
  <c r="BD27"/>
  <c r="BC27"/>
  <c r="BB27"/>
  <c r="BA27"/>
  <c r="AZ27"/>
  <c r="AY27"/>
  <c r="AX27"/>
  <c r="AW27"/>
  <c r="AV27"/>
  <c r="AT27"/>
  <c r="AS27"/>
  <c r="AR27"/>
  <c r="AQ27"/>
  <c r="AP27"/>
  <c r="AO27"/>
  <c r="AN27"/>
  <c r="AM27"/>
  <c r="AL27"/>
  <c r="AK27"/>
  <c r="AJ27"/>
  <c r="AH27"/>
  <c r="AG27"/>
  <c r="AE27"/>
  <c r="AD27"/>
  <c r="AC27"/>
  <c r="AB27"/>
  <c r="AA27"/>
  <c r="Z27"/>
  <c r="Y27"/>
  <c r="X27"/>
  <c r="W27"/>
  <c r="V27"/>
  <c r="U27"/>
  <c r="S27"/>
  <c r="R27"/>
  <c r="Q27"/>
  <c r="P27"/>
  <c r="O27"/>
  <c r="N27"/>
  <c r="L27"/>
  <c r="K27"/>
  <c r="J27"/>
  <c r="I27"/>
  <c r="H27"/>
  <c r="G27"/>
  <c r="F27"/>
  <c r="E27"/>
  <c r="D27"/>
  <c r="C27"/>
  <c r="B27"/>
  <c r="BG26"/>
  <c r="BF26"/>
  <c r="BE26"/>
  <c r="BD26"/>
  <c r="BC26"/>
  <c r="BB26"/>
  <c r="BA26"/>
  <c r="AZ26"/>
  <c r="AY26"/>
  <c r="AX26"/>
  <c r="AW26"/>
  <c r="AV26"/>
  <c r="AT26"/>
  <c r="AS26"/>
  <c r="AR26"/>
  <c r="AQ26"/>
  <c r="AP26"/>
  <c r="AO26"/>
  <c r="AN26"/>
  <c r="AM26"/>
  <c r="AL26"/>
  <c r="AK26"/>
  <c r="AJ26"/>
  <c r="AH26"/>
  <c r="AG26"/>
  <c r="AE26"/>
  <c r="AD26"/>
  <c r="AC26"/>
  <c r="AB26"/>
  <c r="AA26"/>
  <c r="Z26"/>
  <c r="Y26"/>
  <c r="X26"/>
  <c r="W26"/>
  <c r="V26"/>
  <c r="U26"/>
  <c r="S26"/>
  <c r="R26"/>
  <c r="Q26"/>
  <c r="P26"/>
  <c r="O26"/>
  <c r="N26"/>
  <c r="L26"/>
  <c r="K26"/>
  <c r="J26"/>
  <c r="I26"/>
  <c r="H26"/>
  <c r="G26"/>
  <c r="F26"/>
  <c r="E26"/>
  <c r="D26"/>
  <c r="C26"/>
  <c r="B26"/>
  <c r="BG25"/>
  <c r="BF25"/>
  <c r="BE25"/>
  <c r="BD25"/>
  <c r="BC25"/>
  <c r="BB25"/>
  <c r="BA25"/>
  <c r="AZ25"/>
  <c r="AY25"/>
  <c r="AX25"/>
  <c r="AW25"/>
  <c r="AV25"/>
  <c r="AT25"/>
  <c r="AS25"/>
  <c r="AR25"/>
  <c r="AQ25"/>
  <c r="AP25"/>
  <c r="AO25"/>
  <c r="AN25"/>
  <c r="AM25"/>
  <c r="AL25"/>
  <c r="AK25"/>
  <c r="AJ25"/>
  <c r="AH25"/>
  <c r="AG25"/>
  <c r="AE25"/>
  <c r="AD25"/>
  <c r="AC25"/>
  <c r="AB25"/>
  <c r="AA25"/>
  <c r="Z25"/>
  <c r="Y25"/>
  <c r="X25"/>
  <c r="W25"/>
  <c r="V25"/>
  <c r="U25"/>
  <c r="S25"/>
  <c r="R25"/>
  <c r="Q25"/>
  <c r="P25"/>
  <c r="O25"/>
  <c r="N25"/>
  <c r="L25"/>
  <c r="K25"/>
  <c r="J25"/>
  <c r="I25"/>
  <c r="H25"/>
  <c r="G25"/>
  <c r="F25"/>
  <c r="E25"/>
  <c r="D25"/>
  <c r="C25"/>
  <c r="B25"/>
  <c r="BG24"/>
  <c r="BF24"/>
  <c r="BE24"/>
  <c r="BD24"/>
  <c r="BC24"/>
  <c r="BB24"/>
  <c r="BA24"/>
  <c r="AZ24"/>
  <c r="AY24"/>
  <c r="AX24"/>
  <c r="AW24"/>
  <c r="AV24"/>
  <c r="AT24"/>
  <c r="AS24"/>
  <c r="AR24"/>
  <c r="AQ24"/>
  <c r="AP24"/>
  <c r="AO24"/>
  <c r="AN24"/>
  <c r="AM24"/>
  <c r="AL24"/>
  <c r="AK24"/>
  <c r="AJ24"/>
  <c r="AH24"/>
  <c r="AG24"/>
  <c r="AE24"/>
  <c r="AD24"/>
  <c r="AC24"/>
  <c r="AB24"/>
  <c r="AA24"/>
  <c r="Z24"/>
  <c r="Y24"/>
  <c r="X24"/>
  <c r="W24"/>
  <c r="V24"/>
  <c r="U24"/>
  <c r="S24"/>
  <c r="R24"/>
  <c r="Q24"/>
  <c r="P24"/>
  <c r="O24"/>
  <c r="N24"/>
  <c r="L24"/>
  <c r="K24"/>
  <c r="J24"/>
  <c r="I24"/>
  <c r="H24"/>
  <c r="G24"/>
  <c r="F24"/>
  <c r="E24"/>
  <c r="D24"/>
  <c r="C24"/>
  <c r="B24"/>
  <c r="BG23"/>
  <c r="BF23"/>
  <c r="BE23"/>
  <c r="BD23"/>
  <c r="BC23"/>
  <c r="BB23"/>
  <c r="BA23"/>
  <c r="AZ23"/>
  <c r="AY23"/>
  <c r="AX23"/>
  <c r="AW23"/>
  <c r="AV23"/>
  <c r="AT23"/>
  <c r="AS23"/>
  <c r="AR23"/>
  <c r="AQ23"/>
  <c r="AP23"/>
  <c r="AO23"/>
  <c r="AN23"/>
  <c r="AM23"/>
  <c r="AL23"/>
  <c r="AK23"/>
  <c r="AJ23"/>
  <c r="AH23"/>
  <c r="AG23"/>
  <c r="AE23"/>
  <c r="AD23"/>
  <c r="AC23"/>
  <c r="AB23"/>
  <c r="AA23"/>
  <c r="Z23"/>
  <c r="Y23"/>
  <c r="X23"/>
  <c r="W23"/>
  <c r="V23"/>
  <c r="U23"/>
  <c r="S23"/>
  <c r="R23"/>
  <c r="Q23"/>
  <c r="P23"/>
  <c r="O23"/>
  <c r="N23"/>
  <c r="L23"/>
  <c r="K23"/>
  <c r="J23"/>
  <c r="I23"/>
  <c r="H23"/>
  <c r="G23"/>
  <c r="F23"/>
  <c r="E23"/>
  <c r="D23"/>
  <c r="C23"/>
  <c r="B23"/>
  <c r="BG22"/>
  <c r="BF22"/>
  <c r="BE22"/>
  <c r="BD22"/>
  <c r="BC22"/>
  <c r="BB22"/>
  <c r="BA22"/>
  <c r="AZ22"/>
  <c r="AY22"/>
  <c r="AX22"/>
  <c r="AW22"/>
  <c r="AV22"/>
  <c r="AT22"/>
  <c r="AS22"/>
  <c r="AR22"/>
  <c r="AQ22"/>
  <c r="AP22"/>
  <c r="AO22"/>
  <c r="AN22"/>
  <c r="AM22"/>
  <c r="AL22"/>
  <c r="AK22"/>
  <c r="AJ22"/>
  <c r="AH22"/>
  <c r="AG22"/>
  <c r="AE22"/>
  <c r="AD22"/>
  <c r="AC22"/>
  <c r="AB22"/>
  <c r="AA22"/>
  <c r="Z22"/>
  <c r="Y22"/>
  <c r="X22"/>
  <c r="W22"/>
  <c r="V22"/>
  <c r="U22"/>
  <c r="S22"/>
  <c r="R22"/>
  <c r="Q22"/>
  <c r="P22"/>
  <c r="O22"/>
  <c r="N22"/>
  <c r="L22"/>
  <c r="K22"/>
  <c r="J22"/>
  <c r="I22"/>
  <c r="H22"/>
  <c r="G22"/>
  <c r="F22"/>
  <c r="E22"/>
  <c r="D22"/>
  <c r="C22"/>
  <c r="B22"/>
  <c r="BG21"/>
  <c r="BF21"/>
  <c r="BE21"/>
  <c r="BD21"/>
  <c r="BC21"/>
  <c r="BB21"/>
  <c r="BA21"/>
  <c r="AZ21"/>
  <c r="AY21"/>
  <c r="AX21"/>
  <c r="AW21"/>
  <c r="AV21"/>
  <c r="AT21"/>
  <c r="AS21"/>
  <c r="AR21"/>
  <c r="AQ21"/>
  <c r="AP21"/>
  <c r="AO21"/>
  <c r="AN21"/>
  <c r="AM21"/>
  <c r="AL21"/>
  <c r="AK21"/>
  <c r="AJ21"/>
  <c r="AH21"/>
  <c r="AG21"/>
  <c r="AE21"/>
  <c r="AD21"/>
  <c r="AC21"/>
  <c r="AB21"/>
  <c r="AA21"/>
  <c r="Z21"/>
  <c r="Y21"/>
  <c r="X21"/>
  <c r="W21"/>
  <c r="V21"/>
  <c r="U21"/>
  <c r="S21"/>
  <c r="R21"/>
  <c r="Q21"/>
  <c r="P21"/>
  <c r="O21"/>
  <c r="N21"/>
  <c r="L21"/>
  <c r="K21"/>
  <c r="J21"/>
  <c r="I21"/>
  <c r="H21"/>
  <c r="G21"/>
  <c r="F21"/>
  <c r="E21"/>
  <c r="D21"/>
  <c r="C21"/>
  <c r="B21"/>
  <c r="BG20"/>
  <c r="BF20"/>
  <c r="BE20"/>
  <c r="BD20"/>
  <c r="BC20"/>
  <c r="BB20"/>
  <c r="BA20"/>
  <c r="AZ20"/>
  <c r="AY20"/>
  <c r="AX20"/>
  <c r="AW20"/>
  <c r="AV20"/>
  <c r="AT20"/>
  <c r="AS20"/>
  <c r="AR20"/>
  <c r="AQ20"/>
  <c r="AP20"/>
  <c r="AO20"/>
  <c r="AN20"/>
  <c r="AM20"/>
  <c r="AL20"/>
  <c r="AK20"/>
  <c r="AJ20"/>
  <c r="AH20"/>
  <c r="AG20"/>
  <c r="AE20"/>
  <c r="AD20"/>
  <c r="AC20"/>
  <c r="AB20"/>
  <c r="AA20"/>
  <c r="Z20"/>
  <c r="Y20"/>
  <c r="X20"/>
  <c r="W20"/>
  <c r="V20"/>
  <c r="U20"/>
  <c r="S20"/>
  <c r="R20"/>
  <c r="Q20"/>
  <c r="P20"/>
  <c r="O20"/>
  <c r="N20"/>
  <c r="L20"/>
  <c r="K20"/>
  <c r="J20"/>
  <c r="I20"/>
  <c r="H20"/>
  <c r="G20"/>
  <c r="F20"/>
  <c r="E20"/>
  <c r="D20"/>
  <c r="C20"/>
  <c r="B20"/>
  <c r="BG19"/>
  <c r="BF19"/>
  <c r="BE19"/>
  <c r="BD19"/>
  <c r="BC19"/>
  <c r="BB19"/>
  <c r="BA19"/>
  <c r="AZ19"/>
  <c r="AY19"/>
  <c r="AX19"/>
  <c r="AW19"/>
  <c r="AV19"/>
  <c r="AT19"/>
  <c r="AS19"/>
  <c r="AR19"/>
  <c r="AQ19"/>
  <c r="AP19"/>
  <c r="AO19"/>
  <c r="AN19"/>
  <c r="AM19"/>
  <c r="AL19"/>
  <c r="AK19"/>
  <c r="AJ19"/>
  <c r="AH19"/>
  <c r="AG19"/>
  <c r="AE19"/>
  <c r="AD19"/>
  <c r="AC19"/>
  <c r="AB19"/>
  <c r="AA19"/>
  <c r="Z19"/>
  <c r="Y19"/>
  <c r="X19"/>
  <c r="W19"/>
  <c r="V19"/>
  <c r="U19"/>
  <c r="S19"/>
  <c r="R19"/>
  <c r="Q19"/>
  <c r="P19"/>
  <c r="O19"/>
  <c r="N19"/>
  <c r="L19"/>
  <c r="K19"/>
  <c r="J19"/>
  <c r="I19"/>
  <c r="H19"/>
  <c r="G19"/>
  <c r="F19"/>
  <c r="E19"/>
  <c r="D19"/>
  <c r="C19"/>
  <c r="B19"/>
  <c r="BG18"/>
  <c r="BF18"/>
  <c r="BE18"/>
  <c r="BD18"/>
  <c r="BC18"/>
  <c r="BB18"/>
  <c r="BA18"/>
  <c r="AZ18"/>
  <c r="AY18"/>
  <c r="AX18"/>
  <c r="AW18"/>
  <c r="AV18"/>
  <c r="AT18"/>
  <c r="AS18"/>
  <c r="AR18"/>
  <c r="AQ18"/>
  <c r="AP18"/>
  <c r="AO18"/>
  <c r="AN18"/>
  <c r="AM18"/>
  <c r="AL18"/>
  <c r="AK18"/>
  <c r="AJ18"/>
  <c r="AH18"/>
  <c r="AG18"/>
  <c r="AE18"/>
  <c r="AD18"/>
  <c r="AC18"/>
  <c r="AB18"/>
  <c r="AA18"/>
  <c r="Z18"/>
  <c r="Y18"/>
  <c r="X18"/>
  <c r="W18"/>
  <c r="V18"/>
  <c r="U18"/>
  <c r="S18"/>
  <c r="R18"/>
  <c r="Q18"/>
  <c r="P18"/>
  <c r="O18"/>
  <c r="N18"/>
  <c r="L18"/>
  <c r="K18"/>
  <c r="J18"/>
  <c r="I18"/>
  <c r="H18"/>
  <c r="G18"/>
  <c r="F18"/>
  <c r="E18"/>
  <c r="D18"/>
  <c r="C18"/>
  <c r="B18"/>
  <c r="BG17"/>
  <c r="BF17"/>
  <c r="BE17"/>
  <c r="BD17"/>
  <c r="BC17"/>
  <c r="BB17"/>
  <c r="BA17"/>
  <c r="AZ17"/>
  <c r="AY17"/>
  <c r="AX17"/>
  <c r="AW17"/>
  <c r="AV17"/>
  <c r="AT17"/>
  <c r="AS17"/>
  <c r="AR17"/>
  <c r="AQ17"/>
  <c r="AP17"/>
  <c r="AO17"/>
  <c r="AN17"/>
  <c r="AM17"/>
  <c r="AL17"/>
  <c r="AK17"/>
  <c r="AJ17"/>
  <c r="AH17"/>
  <c r="AG17"/>
  <c r="AE17"/>
  <c r="AD17"/>
  <c r="AC17"/>
  <c r="AB17"/>
  <c r="AA17"/>
  <c r="Z17"/>
  <c r="Y17"/>
  <c r="X17"/>
  <c r="W17"/>
  <c r="V17"/>
  <c r="U17"/>
  <c r="S17"/>
  <c r="R17"/>
  <c r="Q17"/>
  <c r="P17"/>
  <c r="O17"/>
  <c r="N17"/>
  <c r="L17"/>
  <c r="K17"/>
  <c r="J17"/>
  <c r="I17"/>
  <c r="H17"/>
  <c r="G17"/>
  <c r="F17"/>
  <c r="E17"/>
  <c r="D17"/>
  <c r="C17"/>
  <c r="B17"/>
  <c r="BG16"/>
  <c r="BF16"/>
  <c r="BE16"/>
  <c r="BD16"/>
  <c r="BC16"/>
  <c r="BB16"/>
  <c r="BA16"/>
  <c r="AZ16"/>
  <c r="AY16"/>
  <c r="AX16"/>
  <c r="AW16"/>
  <c r="AV16"/>
  <c r="AT16"/>
  <c r="AS16"/>
  <c r="AR16"/>
  <c r="AQ16"/>
  <c r="AP16"/>
  <c r="AO16"/>
  <c r="AN16"/>
  <c r="AM16"/>
  <c r="AL16"/>
  <c r="AK16"/>
  <c r="AJ16"/>
  <c r="AH16"/>
  <c r="AG16"/>
  <c r="AE16"/>
  <c r="AD16"/>
  <c r="AC16"/>
  <c r="AB16"/>
  <c r="AA16"/>
  <c r="Z16"/>
  <c r="Y16"/>
  <c r="X16"/>
  <c r="W16"/>
  <c r="V16"/>
  <c r="U16"/>
  <c r="S16"/>
  <c r="R16"/>
  <c r="Q16"/>
  <c r="P16"/>
  <c r="O16"/>
  <c r="N16"/>
  <c r="L16"/>
  <c r="K16"/>
  <c r="J16"/>
  <c r="I16"/>
  <c r="H16"/>
  <c r="G16"/>
  <c r="F16"/>
  <c r="E16"/>
  <c r="D16"/>
  <c r="C16"/>
  <c r="B16"/>
  <c r="BG15"/>
  <c r="BF15"/>
  <c r="BE15"/>
  <c r="BD15"/>
  <c r="BC15"/>
  <c r="BB15"/>
  <c r="BA15"/>
  <c r="AZ15"/>
  <c r="AY15"/>
  <c r="AX15"/>
  <c r="AW15"/>
  <c r="AV15"/>
  <c r="AT15"/>
  <c r="AS15"/>
  <c r="AR15"/>
  <c r="AQ15"/>
  <c r="AP15"/>
  <c r="AO15"/>
  <c r="AN15"/>
  <c r="AM15"/>
  <c r="AL15"/>
  <c r="AK15"/>
  <c r="AJ15"/>
  <c r="AH15"/>
  <c r="AG15"/>
  <c r="AE15"/>
  <c r="AD15"/>
  <c r="AC15"/>
  <c r="AB15"/>
  <c r="AA15"/>
  <c r="Z15"/>
  <c r="Y15"/>
  <c r="X15"/>
  <c r="W15"/>
  <c r="V15"/>
  <c r="U15"/>
  <c r="S15"/>
  <c r="R15"/>
  <c r="Q15"/>
  <c r="P15"/>
  <c r="O15"/>
  <c r="N15"/>
  <c r="L15"/>
  <c r="K15"/>
  <c r="J15"/>
  <c r="I15"/>
  <c r="H15"/>
  <c r="G15"/>
  <c r="F15"/>
  <c r="E15"/>
  <c r="D15"/>
  <c r="C15"/>
  <c r="B15"/>
  <c r="BG14"/>
  <c r="BF14"/>
  <c r="BE14"/>
  <c r="BD14"/>
  <c r="BC14"/>
  <c r="BB14"/>
  <c r="BA14"/>
  <c r="AZ14"/>
  <c r="AY14"/>
  <c r="AX14"/>
  <c r="AW14"/>
  <c r="AV14"/>
  <c r="AT14"/>
  <c r="AS14"/>
  <c r="AR14"/>
  <c r="AQ14"/>
  <c r="AP14"/>
  <c r="AO14"/>
  <c r="AN14"/>
  <c r="AM14"/>
  <c r="AL14"/>
  <c r="AK14"/>
  <c r="AJ14"/>
  <c r="AH14"/>
  <c r="AG14"/>
  <c r="AE14"/>
  <c r="AD14"/>
  <c r="AC14"/>
  <c r="AB14"/>
  <c r="AA14"/>
  <c r="Z14"/>
  <c r="Y14"/>
  <c r="X14"/>
  <c r="W14"/>
  <c r="V14"/>
  <c r="U14"/>
  <c r="S14"/>
  <c r="R14"/>
  <c r="Q14"/>
  <c r="P14"/>
  <c r="O14"/>
  <c r="N14"/>
  <c r="L14"/>
  <c r="K14"/>
  <c r="J14"/>
  <c r="I14"/>
  <c r="H14"/>
  <c r="G14"/>
  <c r="F14"/>
  <c r="E14"/>
  <c r="D14"/>
  <c r="C14"/>
  <c r="B14"/>
  <c r="BG13"/>
  <c r="BF13"/>
  <c r="BE13"/>
  <c r="BD13"/>
  <c r="BC13"/>
  <c r="BB13"/>
  <c r="BA13"/>
  <c r="AZ13"/>
  <c r="AY13"/>
  <c r="AX13"/>
  <c r="AW13"/>
  <c r="AV13"/>
  <c r="AT13"/>
  <c r="AS13"/>
  <c r="AR13"/>
  <c r="AQ13"/>
  <c r="AP13"/>
  <c r="AO13"/>
  <c r="AN13"/>
  <c r="AM13"/>
  <c r="AL13"/>
  <c r="AK13"/>
  <c r="AJ13"/>
  <c r="AH13"/>
  <c r="AG13"/>
  <c r="AE13"/>
  <c r="AD13"/>
  <c r="AC13"/>
  <c r="AB13"/>
  <c r="AA13"/>
  <c r="Z13"/>
  <c r="Y13"/>
  <c r="X13"/>
  <c r="W13"/>
  <c r="V13"/>
  <c r="U13"/>
  <c r="S13"/>
  <c r="R13"/>
  <c r="Q13"/>
  <c r="P13"/>
  <c r="O13"/>
  <c r="N13"/>
  <c r="L13"/>
  <c r="K13"/>
  <c r="J13"/>
  <c r="I13"/>
  <c r="H13"/>
  <c r="G13"/>
  <c r="F13"/>
  <c r="E13"/>
  <c r="D13"/>
  <c r="C13"/>
  <c r="B13"/>
  <c r="BG12"/>
  <c r="BF12"/>
  <c r="BE12"/>
  <c r="BD12"/>
  <c r="BC12"/>
  <c r="BB12"/>
  <c r="BA12"/>
  <c r="AZ12"/>
  <c r="AY12"/>
  <c r="AX12"/>
  <c r="AW12"/>
  <c r="AV12"/>
  <c r="AT12"/>
  <c r="AS12"/>
  <c r="AR12"/>
  <c r="AQ12"/>
  <c r="AP12"/>
  <c r="AO12"/>
  <c r="AN12"/>
  <c r="AM12"/>
  <c r="AL12"/>
  <c r="AK12"/>
  <c r="AJ12"/>
  <c r="AH12"/>
  <c r="AG12"/>
  <c r="AE12"/>
  <c r="AD12"/>
  <c r="AC12"/>
  <c r="AB12"/>
  <c r="AA12"/>
  <c r="Z12"/>
  <c r="Y12"/>
  <c r="X12"/>
  <c r="W12"/>
  <c r="V12"/>
  <c r="U12"/>
  <c r="S12"/>
  <c r="R12"/>
  <c r="Q12"/>
  <c r="P12"/>
  <c r="O12"/>
  <c r="N12"/>
  <c r="L12"/>
  <c r="K12"/>
  <c r="J12"/>
  <c r="I12"/>
  <c r="H12"/>
  <c r="G12"/>
  <c r="F12"/>
  <c r="E12"/>
  <c r="D12"/>
  <c r="C12"/>
  <c r="B12"/>
  <c r="BG11"/>
  <c r="BF11"/>
  <c r="BE11"/>
  <c r="BD11"/>
  <c r="BC11"/>
  <c r="BB11"/>
  <c r="BA11"/>
  <c r="AZ11"/>
  <c r="AY11"/>
  <c r="AX11"/>
  <c r="AW11"/>
  <c r="AV11"/>
  <c r="AT11"/>
  <c r="AS11"/>
  <c r="AR11"/>
  <c r="AQ11"/>
  <c r="AP11"/>
  <c r="AO11"/>
  <c r="AN11"/>
  <c r="AM11"/>
  <c r="AL11"/>
  <c r="AK11"/>
  <c r="AJ11"/>
  <c r="AH11"/>
  <c r="AG11"/>
  <c r="AE11"/>
  <c r="AD11"/>
  <c r="AC11"/>
  <c r="AB11"/>
  <c r="AA11"/>
  <c r="Z11"/>
  <c r="Y11"/>
  <c r="X11"/>
  <c r="W11"/>
  <c r="V11"/>
  <c r="U11"/>
  <c r="S11"/>
  <c r="R11"/>
  <c r="Q11"/>
  <c r="P11"/>
  <c r="O11"/>
  <c r="N11"/>
  <c r="L11"/>
  <c r="K11"/>
  <c r="J11"/>
  <c r="I11"/>
  <c r="H11"/>
  <c r="G11"/>
  <c r="F11"/>
  <c r="E11"/>
  <c r="D11"/>
  <c r="C11"/>
  <c r="B11"/>
  <c r="BG10"/>
  <c r="BF10"/>
  <c r="BE10"/>
  <c r="BD10"/>
  <c r="BC10"/>
  <c r="BB10"/>
  <c r="BA10"/>
  <c r="AZ10"/>
  <c r="AY10"/>
  <c r="AX10"/>
  <c r="AW10"/>
  <c r="AV10"/>
  <c r="AT10"/>
  <c r="AS10"/>
  <c r="AR10"/>
  <c r="AQ10"/>
  <c r="AP10"/>
  <c r="AO10"/>
  <c r="AN10"/>
  <c r="AM10"/>
  <c r="AL10"/>
  <c r="AK10"/>
  <c r="AJ10"/>
  <c r="AH10"/>
  <c r="AG10"/>
  <c r="AE10"/>
  <c r="AD10"/>
  <c r="AC10"/>
  <c r="AB10"/>
  <c r="AA10"/>
  <c r="Z10"/>
  <c r="Y10"/>
  <c r="X10"/>
  <c r="W10"/>
  <c r="V10"/>
  <c r="U10"/>
  <c r="S10"/>
  <c r="R10"/>
  <c r="Q10"/>
  <c r="P10"/>
  <c r="O10"/>
  <c r="N10"/>
  <c r="L10"/>
  <c r="K10"/>
  <c r="J10"/>
  <c r="I10"/>
  <c r="H10"/>
  <c r="G10"/>
  <c r="F10"/>
  <c r="E10"/>
  <c r="D10"/>
  <c r="C10"/>
  <c r="B10"/>
  <c r="BG9"/>
  <c r="BF9"/>
  <c r="BE9"/>
  <c r="BD9"/>
  <c r="BC9"/>
  <c r="BB9"/>
  <c r="BA9"/>
  <c r="AZ9"/>
  <c r="AY9"/>
  <c r="AX9"/>
  <c r="AW9"/>
  <c r="AV9"/>
  <c r="AT9"/>
  <c r="AS9"/>
  <c r="AR9"/>
  <c r="AQ9"/>
  <c r="AP9"/>
  <c r="AO9"/>
  <c r="AN9"/>
  <c r="AM9"/>
  <c r="AL9"/>
  <c r="AK9"/>
  <c r="AJ9"/>
  <c r="AH9"/>
  <c r="AG9"/>
  <c r="AE9"/>
  <c r="AD9"/>
  <c r="AC9"/>
  <c r="AB9"/>
  <c r="AA9"/>
  <c r="Z9"/>
  <c r="Y9"/>
  <c r="X9"/>
  <c r="W9"/>
  <c r="V9"/>
  <c r="U9"/>
  <c r="S9"/>
  <c r="R9"/>
  <c r="Q9"/>
  <c r="P9"/>
  <c r="O9"/>
  <c r="N9"/>
  <c r="L9"/>
  <c r="K9"/>
  <c r="J9"/>
  <c r="I9"/>
  <c r="H9"/>
  <c r="G9"/>
  <c r="F9"/>
  <c r="E9"/>
  <c r="D9"/>
  <c r="C9"/>
  <c r="B9"/>
  <c r="BG8"/>
  <c r="BF8"/>
  <c r="BE8"/>
  <c r="BD8"/>
  <c r="BC8"/>
  <c r="BB8"/>
  <c r="BA8"/>
  <c r="AZ8"/>
  <c r="AY8"/>
  <c r="AX8"/>
  <c r="AW8"/>
  <c r="AV8"/>
  <c r="AT8"/>
  <c r="AS8"/>
  <c r="AR8"/>
  <c r="AQ8"/>
  <c r="AP8"/>
  <c r="AO8"/>
  <c r="AN8"/>
  <c r="AM8"/>
  <c r="AL8"/>
  <c r="AK8"/>
  <c r="AJ8"/>
  <c r="AH8"/>
  <c r="AG8"/>
  <c r="AE8"/>
  <c r="AD8"/>
  <c r="AC8"/>
  <c r="AB8"/>
  <c r="AA8"/>
  <c r="Z8"/>
  <c r="Y8"/>
  <c r="X8"/>
  <c r="W8"/>
  <c r="V8"/>
  <c r="U8"/>
  <c r="S8"/>
  <c r="R8"/>
  <c r="Q8"/>
  <c r="P8"/>
  <c r="O8"/>
  <c r="N8"/>
  <c r="L8"/>
  <c r="K8"/>
  <c r="J8"/>
  <c r="I8"/>
  <c r="H8"/>
  <c r="G8"/>
  <c r="F8"/>
  <c r="E8"/>
  <c r="D8"/>
  <c r="C8"/>
  <c r="B8"/>
</calcChain>
</file>

<file path=xl/comments1.xml><?xml version="1.0" encoding="utf-8"?>
<comments xmlns="http://schemas.openxmlformats.org/spreadsheetml/2006/main">
  <authors>
    <author>YE</author>
  </authors>
  <commentList>
    <comment ref="C4" authorId="0">
      <text>
        <r>
          <rPr>
            <sz val="9"/>
            <rFont val="宋体"/>
            <charset val="134"/>
          </rPr>
          <t>YE:
医务性收入=医药收入-药品收入-卫生材料收入-检查、化验收入</t>
        </r>
      </text>
    </comment>
  </commentList>
</comments>
</file>

<file path=xl/comments2.xml><?xml version="1.0" encoding="utf-8"?>
<comments xmlns="http://schemas.openxmlformats.org/spreadsheetml/2006/main">
  <authors>
    <author>YE</author>
  </authors>
  <commentList>
    <comment ref="D4" authorId="0">
      <text>
        <r>
          <rPr>
            <sz val="9"/>
            <rFont val="宋体"/>
            <charset val="134"/>
          </rPr>
          <t>YE:
医务性收入=医药收入-药品收入-卫生材料收入-检查、化验收入</t>
        </r>
      </text>
    </comment>
  </commentList>
</comments>
</file>

<file path=xl/comments3.xml><?xml version="1.0" encoding="utf-8"?>
<comments xmlns="http://schemas.openxmlformats.org/spreadsheetml/2006/main">
  <authors>
    <author>YE</author>
  </authors>
  <commentList>
    <comment ref="D4" authorId="0">
      <text>
        <r>
          <rPr>
            <sz val="9"/>
            <rFont val="宋体"/>
            <charset val="134"/>
          </rPr>
          <t>YE:
医务性收入=医药收入-药品收入-卫生材料收入-检查、化验收入</t>
        </r>
      </text>
    </comment>
  </commentList>
</comments>
</file>

<file path=xl/comments4.xml><?xml version="1.0" encoding="utf-8"?>
<comments xmlns="http://schemas.openxmlformats.org/spreadsheetml/2006/main">
  <authors>
    <author>YE</author>
  </authors>
  <commentList>
    <comment ref="C4" authorId="0">
      <text>
        <r>
          <rPr>
            <sz val="9"/>
            <rFont val="宋体"/>
            <charset val="134"/>
          </rPr>
          <t>YE:
医务性收入=医药收入-药品收入-卫生材料收入-检查化验收入</t>
        </r>
      </text>
    </comment>
  </commentList>
</comments>
</file>

<file path=xl/sharedStrings.xml><?xml version="1.0" encoding="utf-8"?>
<sst xmlns="http://schemas.openxmlformats.org/spreadsheetml/2006/main" count="429" uniqueCount="115">
  <si>
    <t>金额单位：万元</t>
  </si>
  <si>
    <t>单位名称</t>
  </si>
  <si>
    <t>医药收入</t>
  </si>
  <si>
    <t>每床日平均收费水平（元）</t>
  </si>
  <si>
    <t>出院者平均住院天数</t>
  </si>
  <si>
    <t>每百门急诊入院人次数</t>
  </si>
  <si>
    <t>考核住院率%
≤</t>
  </si>
  <si>
    <t>病床使用率（%）</t>
  </si>
  <si>
    <t>每门急诊人次平均收费水平（元）</t>
  </si>
  <si>
    <t>出院者平均医药费用（元）</t>
  </si>
  <si>
    <t>合计</t>
  </si>
  <si>
    <t>其中：医务性收入</t>
  </si>
  <si>
    <t>床位
收入</t>
  </si>
  <si>
    <t>比重%</t>
  </si>
  <si>
    <t>挂号.诊察.护理服务收入</t>
  </si>
  <si>
    <t>手术、治疗等收入</t>
  </si>
  <si>
    <t>检查、化验收入</t>
  </si>
  <si>
    <t>药品收入和卫生材料收入</t>
  </si>
  <si>
    <t>小计</t>
  </si>
  <si>
    <t>考核次均指标
≤</t>
  </si>
  <si>
    <t>其中</t>
  </si>
  <si>
    <t>考核比重%
≤</t>
  </si>
  <si>
    <t>药品收入</t>
  </si>
  <si>
    <t>卫生材料收入</t>
  </si>
  <si>
    <t>考核
比重%
≤</t>
  </si>
  <si>
    <t>其中：</t>
  </si>
  <si>
    <t>其中：基药收入</t>
  </si>
  <si>
    <t>其中：高值耗材收入</t>
  </si>
  <si>
    <t>药品费</t>
  </si>
  <si>
    <t>比重
%</t>
  </si>
  <si>
    <t>化验费</t>
  </si>
  <si>
    <t>检查费</t>
  </si>
  <si>
    <t>挂号.诊察费</t>
  </si>
  <si>
    <t>手术.治疗等费用</t>
  </si>
  <si>
    <t>卫生材料费</t>
  </si>
  <si>
    <t>挂号.诊察费.护理</t>
  </si>
  <si>
    <t>检查收入</t>
  </si>
  <si>
    <t>化验收入</t>
  </si>
  <si>
    <t>占卫生材料比重%</t>
  </si>
  <si>
    <t>三明市第一医院</t>
  </si>
  <si>
    <t>三明市第二医院</t>
  </si>
  <si>
    <t>三明市中西医结合医院</t>
  </si>
  <si>
    <t>三明市第五医院</t>
  </si>
  <si>
    <t>永安市立医院</t>
  </si>
  <si>
    <t>大田县医院</t>
  </si>
  <si>
    <t>大田县中医院</t>
  </si>
  <si>
    <t>明溪县医院</t>
  </si>
  <si>
    <t>明溪县中医院</t>
  </si>
  <si>
    <t>清流县医院</t>
  </si>
  <si>
    <t>清流县中医院</t>
  </si>
  <si>
    <t>宁化县医院</t>
  </si>
  <si>
    <t>宁化县中医院</t>
  </si>
  <si>
    <t>沙县医院</t>
  </si>
  <si>
    <t>沙县中医医院</t>
  </si>
  <si>
    <t>尤溪县医院</t>
  </si>
  <si>
    <t>尤溪县中医医院</t>
  </si>
  <si>
    <t>将乐县医院(含中医院)</t>
  </si>
  <si>
    <t>将乐县中医院</t>
  </si>
  <si>
    <t>泰宁县医院</t>
  </si>
  <si>
    <t>泰宁县中医院</t>
  </si>
  <si>
    <t>建宁县医院</t>
  </si>
  <si>
    <t>另专科医院</t>
  </si>
  <si>
    <t>三明市第四医院</t>
  </si>
  <si>
    <t>永安市第六医院</t>
  </si>
  <si>
    <t>梅列区医院</t>
  </si>
  <si>
    <t>2017年1-8月三明市县及县以上医院医药收入构成及主要指标(二)</t>
  </si>
  <si>
    <t>不计费的卫生材料支出</t>
  </si>
  <si>
    <t>同期对比增长%</t>
  </si>
  <si>
    <t>卫生院合计</t>
  </si>
  <si>
    <t>大田县总医院</t>
  </si>
  <si>
    <t>明溪县总医院</t>
  </si>
  <si>
    <t>清流县总医院</t>
  </si>
  <si>
    <t>宁化县总医院</t>
  </si>
  <si>
    <t>沙县总医院</t>
  </si>
  <si>
    <t>尤溪县总医院</t>
  </si>
  <si>
    <t>将乐县总医院</t>
  </si>
  <si>
    <t>泰宁县总医院</t>
  </si>
  <si>
    <t>建宁县总医院</t>
  </si>
  <si>
    <t>医药收费收入</t>
  </si>
  <si>
    <t>其中：
医务性
收入</t>
  </si>
  <si>
    <t>挂号.床位.诊察.一般诊疗费.护理服务收入</t>
  </si>
  <si>
    <t>卫生材料</t>
  </si>
  <si>
    <t>挂号.诊察费.一般诊疗费</t>
  </si>
  <si>
    <t>床位.诊察.护理服务费</t>
  </si>
  <si>
    <t>比重</t>
  </si>
  <si>
    <t>县及县以上医院8月份主要指标与上月比</t>
  </si>
  <si>
    <t>医药收入（万元）</t>
  </si>
  <si>
    <t>其中医务性收入</t>
  </si>
  <si>
    <t>占医药收入%</t>
  </si>
  <si>
    <t>其中检查化验收入
（万元）</t>
  </si>
  <si>
    <t>其中药品收入
（万元）</t>
  </si>
  <si>
    <t>药占比%</t>
  </si>
  <si>
    <t>其中卫生材料收入
（万元）</t>
  </si>
  <si>
    <t>每门急诊次均费用
（元）</t>
  </si>
  <si>
    <t>出院者平均医药费用
（元）</t>
  </si>
  <si>
    <t>县及县以上医院8月份主要指标同期对比表</t>
  </si>
  <si>
    <t>县及县以上医院1-8月份主要指标同期对比表</t>
  </si>
  <si>
    <t>占医药收入
%</t>
  </si>
  <si>
    <t>2017年1-8月与2016年1-8月收入对比表</t>
  </si>
  <si>
    <t>年份</t>
  </si>
  <si>
    <t>医药
总收入</t>
  </si>
  <si>
    <t>医务收入</t>
  </si>
  <si>
    <t>检查化验收入</t>
  </si>
  <si>
    <t>床位收入</t>
  </si>
  <si>
    <t>诊察护理等服务收入</t>
  </si>
  <si>
    <t>21家县及以上
医院同比</t>
  </si>
  <si>
    <t>2017年1-8月</t>
  </si>
  <si>
    <t>2016年1-8月</t>
  </si>
  <si>
    <t>乡镇卫生院
同比</t>
  </si>
  <si>
    <t>2017年8月(本月数）三明市县及县以上医院医药收入构成及主要指标(一)</t>
    <phoneticPr fontId="5" type="noConversion"/>
  </si>
  <si>
    <t>2017年8月(本月数）三明市县及县以上医院医药收入构成及主要指标(二)</t>
    <phoneticPr fontId="5" type="noConversion"/>
  </si>
  <si>
    <t>2017年1-8月三明市县及县以上医院医药收入构成及主要指标(一)</t>
    <phoneticPr fontId="5" type="noConversion"/>
  </si>
  <si>
    <t>2017年1-8月三明市县及县以上医院医药收入构成及主要指标(二)</t>
    <phoneticPr fontId="5" type="noConversion"/>
  </si>
  <si>
    <t>2017年8月三明市社区、乡镇卫生院医药收入构成及主要指标(一)</t>
    <phoneticPr fontId="5" type="noConversion"/>
  </si>
  <si>
    <t>2017年8月三明市社区、乡镇卫生院医药收入构成及主要指标(二)</t>
    <phoneticPr fontId="5" type="noConversion"/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</si>
</sst>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;[Red]\-0.00\ "/>
    <numFmt numFmtId="177" formatCode="0.00_ "/>
    <numFmt numFmtId="178" formatCode="0_ "/>
    <numFmt numFmtId="179" formatCode="0_ ;[Red]\-0\ "/>
    <numFmt numFmtId="180" formatCode="0.0_ "/>
  </numFmts>
  <fonts count="22"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sz val="9"/>
      <color indexed="10"/>
      <name val="宋体"/>
      <charset val="134"/>
    </font>
    <font>
      <sz val="8"/>
      <name val="宋体"/>
      <charset val="13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9">
    <xf numFmtId="0" fontId="0" fillId="0" borderId="0">
      <alignment vertical="center"/>
    </xf>
    <xf numFmtId="44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95">
    <xf numFmtId="0" fontId="0" fillId="0" borderId="0" xfId="0">
      <alignment vertical="center"/>
    </xf>
    <xf numFmtId="0" fontId="0" fillId="0" borderId="0" xfId="0" applyFont="1" applyFill="1" applyAlignment="1" applyProtection="1">
      <alignment horizontal="center" vertical="center"/>
      <protection hidden="1"/>
    </xf>
    <xf numFmtId="177" fontId="0" fillId="0" borderId="0" xfId="0" applyNumberFormat="1" applyFont="1" applyFill="1" applyAlignment="1" applyProtection="1">
      <alignment horizontal="center" vertical="center"/>
      <protection hidden="1"/>
    </xf>
    <xf numFmtId="177" fontId="2" fillId="0" borderId="0" xfId="0" applyNumberFormat="1" applyFont="1" applyFill="1" applyAlignment="1" applyProtection="1">
      <alignment horizontal="center" vertical="center"/>
      <protection hidden="1"/>
    </xf>
    <xf numFmtId="177" fontId="3" fillId="0" borderId="0" xfId="0" applyNumberFormat="1" applyFont="1" applyFill="1" applyAlignment="1" applyProtection="1">
      <alignment horizontal="center" vertical="center"/>
      <protection hidden="1"/>
    </xf>
    <xf numFmtId="177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 wrapText="1"/>
      <protection hidden="1"/>
    </xf>
    <xf numFmtId="177" fontId="0" fillId="0" borderId="3" xfId="0" applyNumberFormat="1" applyFont="1" applyFill="1" applyBorder="1" applyAlignment="1" applyProtection="1">
      <alignment horizontal="center" vertical="center"/>
      <protection hidden="1"/>
    </xf>
    <xf numFmtId="49" fontId="0" fillId="0" borderId="2" xfId="0" applyNumberFormat="1" applyFont="1" applyFill="1" applyBorder="1" applyAlignment="1" applyProtection="1">
      <alignment horizontal="center" vertical="center"/>
      <protection hidden="1"/>
    </xf>
    <xf numFmtId="177" fontId="4" fillId="0" borderId="0" xfId="0" applyNumberFormat="1" applyFont="1" applyFill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0" fillId="0" borderId="0" xfId="0" applyFill="1" applyBorder="1" applyProtection="1">
      <alignment vertical="center"/>
      <protection hidden="1"/>
    </xf>
    <xf numFmtId="177" fontId="0" fillId="0" borderId="0" xfId="0" applyNumberFormat="1" applyFill="1" applyBorder="1" applyProtection="1">
      <alignment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77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177" fontId="5" fillId="0" borderId="2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alignment vertical="center"/>
      <protection hidden="1"/>
    </xf>
    <xf numFmtId="177" fontId="0" fillId="0" borderId="0" xfId="0" applyNumberForma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0" xfId="0" applyFont="1" applyBorder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vertical="center" wrapText="1"/>
      <protection hidden="1"/>
    </xf>
    <xf numFmtId="0" fontId="5" fillId="0" borderId="2" xfId="0" applyFont="1" applyFill="1" applyBorder="1" applyAlignment="1" applyProtection="1">
      <alignment vertical="center" wrapText="1"/>
      <protection hidden="1"/>
    </xf>
    <xf numFmtId="177" fontId="5" fillId="0" borderId="2" xfId="0" applyNumberFormat="1" applyFont="1" applyFill="1" applyBorder="1" applyAlignment="1" applyProtection="1">
      <alignment vertical="center"/>
      <protection hidden="1"/>
    </xf>
    <xf numFmtId="176" fontId="7" fillId="0" borderId="0" xfId="0" applyNumberFormat="1" applyFont="1" applyFill="1" applyAlignment="1" applyProtection="1">
      <alignment vertical="center"/>
      <protection hidden="1"/>
    </xf>
    <xf numFmtId="176" fontId="7" fillId="0" borderId="0" xfId="0" applyNumberFormat="1" applyFont="1" applyFill="1" applyAlignment="1" applyProtection="1">
      <alignment vertical="center" wrapText="1"/>
      <protection hidden="1"/>
    </xf>
    <xf numFmtId="176" fontId="0" fillId="0" borderId="0" xfId="0" applyNumberFormat="1" applyFont="1" applyFill="1" applyAlignment="1" applyProtection="1">
      <alignment vertical="center"/>
      <protection hidden="1"/>
    </xf>
    <xf numFmtId="176" fontId="8" fillId="0" borderId="0" xfId="0" applyNumberFormat="1" applyFont="1" applyFill="1" applyAlignment="1" applyProtection="1">
      <alignment horizontal="center" vertical="center"/>
      <protection hidden="1"/>
    </xf>
    <xf numFmtId="176" fontId="9" fillId="0" borderId="0" xfId="0" applyNumberFormat="1" applyFont="1" applyFill="1" applyAlignment="1" applyProtection="1">
      <alignment vertical="center"/>
      <protection hidden="1"/>
    </xf>
    <xf numFmtId="176" fontId="4" fillId="0" borderId="0" xfId="0" applyNumberFormat="1" applyFont="1" applyFill="1" applyAlignment="1" applyProtection="1">
      <alignment vertical="center"/>
      <protection hidden="1"/>
    </xf>
    <xf numFmtId="176" fontId="9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hidden="1"/>
    </xf>
    <xf numFmtId="176" fontId="9" fillId="0" borderId="2" xfId="0" applyNumberFormat="1" applyFont="1" applyFill="1" applyBorder="1" applyAlignment="1" applyProtection="1">
      <alignment horizontal="center" vertical="center"/>
      <protection hidden="1"/>
    </xf>
    <xf numFmtId="176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3" xfId="0" applyNumberFormat="1" applyFont="1" applyFill="1" applyBorder="1" applyAlignment="1" applyProtection="1">
      <alignment horizontal="center" vertical="center"/>
      <protection hidden="1"/>
    </xf>
    <xf numFmtId="176" fontId="9" fillId="0" borderId="2" xfId="0" applyNumberFormat="1" applyFont="1" applyFill="1" applyBorder="1" applyAlignment="1" applyProtection="1">
      <alignment vertical="center"/>
      <protection hidden="1"/>
    </xf>
    <xf numFmtId="176" fontId="9" fillId="0" borderId="2" xfId="0" applyNumberFormat="1" applyFont="1" applyFill="1" applyBorder="1" applyAlignment="1" applyProtection="1">
      <alignment horizontal="right" vertical="center"/>
      <protection hidden="1"/>
    </xf>
    <xf numFmtId="176" fontId="4" fillId="0" borderId="2" xfId="0" applyNumberFormat="1" applyFont="1" applyFill="1" applyBorder="1" applyAlignment="1" applyProtection="1">
      <alignment horizontal="center" vertical="center"/>
      <protection hidden="1"/>
    </xf>
    <xf numFmtId="176" fontId="9" fillId="0" borderId="3" xfId="0" applyNumberFormat="1" applyFont="1" applyFill="1" applyBorder="1" applyAlignment="1" applyProtection="1">
      <alignment horizontal="left" vertical="center" wrapText="1"/>
      <protection hidden="1"/>
    </xf>
    <xf numFmtId="176" fontId="9" fillId="0" borderId="2" xfId="0" applyNumberFormat="1" applyFont="1" applyFill="1" applyBorder="1" applyAlignment="1" applyProtection="1">
      <alignment horizontal="left" vertical="center" wrapText="1"/>
      <protection hidden="1"/>
    </xf>
    <xf numFmtId="176" fontId="4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11" xfId="0" applyNumberFormat="1" applyFont="1" applyFill="1" applyBorder="1" applyAlignment="1" applyProtection="1">
      <alignment horizontal="center" vertical="center"/>
      <protection hidden="1"/>
    </xf>
    <xf numFmtId="176" fontId="4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177" fontId="0" fillId="0" borderId="0" xfId="0" applyNumberFormat="1" applyFont="1" applyFill="1" applyAlignment="1" applyProtection="1">
      <alignment vertical="center"/>
      <protection hidden="1"/>
    </xf>
    <xf numFmtId="177" fontId="5" fillId="0" borderId="0" xfId="0" applyNumberFormat="1" applyFont="1" applyFill="1" applyAlignment="1" applyProtection="1">
      <alignment vertical="center"/>
      <protection hidden="1"/>
    </xf>
    <xf numFmtId="177" fontId="7" fillId="0" borderId="13" xfId="0" applyNumberFormat="1" applyFont="1" applyFill="1" applyBorder="1" applyAlignment="1" applyProtection="1">
      <alignment horizontal="center" vertical="center"/>
      <protection hidden="1"/>
    </xf>
    <xf numFmtId="177" fontId="7" fillId="0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2" xfId="0" applyNumberFormat="1" applyFont="1" applyFill="1" applyBorder="1" applyAlignment="1" applyProtection="1">
      <alignment vertical="center"/>
      <protection hidden="1"/>
    </xf>
    <xf numFmtId="177" fontId="13" fillId="0" borderId="2" xfId="0" applyNumberFormat="1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>
      <alignment vertical="center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14" xfId="0" applyFont="1" applyFill="1" applyBorder="1" applyAlignment="1" applyProtection="1">
      <alignment horizontal="center" vertical="center" wrapText="1"/>
      <protection hidden="1"/>
    </xf>
    <xf numFmtId="176" fontId="5" fillId="0" borderId="2" xfId="0" applyNumberFormat="1" applyFont="1" applyFill="1" applyBorder="1" applyAlignment="1" applyProtection="1">
      <alignment vertical="center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176" fontId="13" fillId="0" borderId="3" xfId="0" applyNumberFormat="1" applyFont="1" applyFill="1" applyBorder="1" applyAlignment="1" applyProtection="1">
      <alignment vertical="center"/>
      <protection hidden="1"/>
    </xf>
    <xf numFmtId="176" fontId="5" fillId="0" borderId="3" xfId="0" applyNumberFormat="1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178" fontId="13" fillId="2" borderId="2" xfId="0" applyNumberFormat="1" applyFont="1" applyFill="1" applyBorder="1" applyAlignment="1" applyProtection="1">
      <alignment horizontal="center" vertical="center"/>
      <protection hidden="1"/>
    </xf>
    <xf numFmtId="177" fontId="5" fillId="0" borderId="2" xfId="0" applyNumberFormat="1" applyFont="1" applyFill="1" applyBorder="1" applyAlignment="1" applyProtection="1">
      <alignment vertical="center" wrapText="1"/>
      <protection hidden="1"/>
    </xf>
    <xf numFmtId="176" fontId="13" fillId="2" borderId="3" xfId="0" applyNumberFormat="1" applyFont="1" applyFill="1" applyBorder="1" applyAlignment="1" applyProtection="1">
      <alignment vertical="center"/>
      <protection hidden="1"/>
    </xf>
    <xf numFmtId="176" fontId="13" fillId="2" borderId="2" xfId="0" applyNumberFormat="1" applyFont="1" applyFill="1" applyBorder="1" applyAlignment="1" applyProtection="1">
      <alignment vertical="center"/>
      <protection hidden="1"/>
    </xf>
    <xf numFmtId="176" fontId="5" fillId="0" borderId="2" xfId="0" applyNumberFormat="1" applyFont="1" applyFill="1" applyBorder="1" applyAlignment="1" applyProtection="1">
      <alignment vertical="center" wrapText="1"/>
      <protection hidden="1"/>
    </xf>
    <xf numFmtId="0" fontId="16" fillId="0" borderId="2" xfId="0" applyNumberFormat="1" applyFont="1" applyFill="1" applyBorder="1" applyAlignment="1" applyProtection="1">
      <alignment vertical="center" wrapText="1"/>
      <protection hidden="1"/>
    </xf>
    <xf numFmtId="176" fontId="16" fillId="0" borderId="2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179" fontId="0" fillId="0" borderId="0" xfId="0" applyNumberFormat="1" applyFont="1" applyFill="1" applyAlignment="1" applyProtection="1">
      <alignment vertical="center"/>
      <protection hidden="1"/>
    </xf>
    <xf numFmtId="180" fontId="0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177" fontId="5" fillId="0" borderId="2" xfId="0" applyNumberFormat="1" applyFont="1" applyFill="1" applyBorder="1" applyAlignment="1" applyProtection="1">
      <alignment horizontal="right" vertical="center"/>
      <protection hidden="1"/>
    </xf>
    <xf numFmtId="177" fontId="5" fillId="0" borderId="2" xfId="0" applyNumberFormat="1" applyFont="1" applyFill="1" applyBorder="1" applyAlignment="1" applyProtection="1">
      <alignment horizontal="center" vertical="center"/>
      <protection hidden="1"/>
    </xf>
    <xf numFmtId="177" fontId="13" fillId="0" borderId="2" xfId="0" applyNumberFormat="1" applyFont="1" applyFill="1" applyBorder="1" applyAlignment="1" applyProtection="1">
      <alignment horizontal="right" vertical="center"/>
      <protection hidden="1"/>
    </xf>
    <xf numFmtId="179" fontId="3" fillId="3" borderId="2" xfId="0" applyNumberFormat="1" applyFont="1" applyFill="1" applyBorder="1" applyAlignment="1" applyProtection="1">
      <alignment horizontal="right" vertical="center"/>
      <protection hidden="1"/>
    </xf>
    <xf numFmtId="179" fontId="3" fillId="3" borderId="2" xfId="0" applyNumberFormat="1" applyFont="1" applyFill="1" applyBorder="1" applyAlignment="1" applyProtection="1">
      <alignment vertical="center"/>
      <protection hidden="1"/>
    </xf>
    <xf numFmtId="176" fontId="5" fillId="0" borderId="2" xfId="0" applyNumberFormat="1" applyFont="1" applyFill="1" applyBorder="1" applyAlignment="1" applyProtection="1">
      <alignment horizontal="right" vertical="center"/>
      <protection hidden="1"/>
    </xf>
    <xf numFmtId="179" fontId="5" fillId="2" borderId="2" xfId="0" applyNumberFormat="1" applyFont="1" applyFill="1" applyBorder="1" applyAlignment="1" applyProtection="1">
      <alignment vertical="center"/>
      <protection hidden="1"/>
    </xf>
    <xf numFmtId="176" fontId="5" fillId="0" borderId="0" xfId="0" applyNumberFormat="1" applyFont="1" applyFill="1" applyAlignment="1" applyProtection="1">
      <alignment vertical="center"/>
      <protection hidden="1"/>
    </xf>
    <xf numFmtId="176" fontId="5" fillId="0" borderId="6" xfId="0" applyNumberFormat="1" applyFont="1" applyFill="1" applyBorder="1" applyAlignment="1" applyProtection="1">
      <alignment vertical="center"/>
      <protection hidden="1"/>
    </xf>
    <xf numFmtId="179" fontId="0" fillId="0" borderId="2" xfId="0" applyNumberFormat="1" applyFont="1" applyFill="1" applyBorder="1" applyAlignment="1" applyProtection="1">
      <alignment vertical="center"/>
      <protection hidden="1"/>
    </xf>
    <xf numFmtId="179" fontId="16" fillId="3" borderId="2" xfId="0" applyNumberFormat="1" applyFont="1" applyFill="1" applyBorder="1" applyAlignment="1" applyProtection="1">
      <alignment horizontal="right" vertical="center"/>
      <protection hidden="1"/>
    </xf>
    <xf numFmtId="179" fontId="16" fillId="3" borderId="3" xfId="0" applyNumberFormat="1" applyFont="1" applyFill="1" applyBorder="1" applyAlignment="1" applyProtection="1">
      <alignment vertical="center"/>
      <protection hidden="1"/>
    </xf>
    <xf numFmtId="179" fontId="5" fillId="0" borderId="2" xfId="0" applyNumberFormat="1" applyFont="1" applyFill="1" applyBorder="1" applyAlignment="1" applyProtection="1">
      <alignment vertical="center"/>
      <protection hidden="1"/>
    </xf>
    <xf numFmtId="178" fontId="13" fillId="2" borderId="2" xfId="0" applyNumberFormat="1" applyFont="1" applyFill="1" applyBorder="1" applyAlignment="1" applyProtection="1">
      <alignment horizontal="right" vertical="center"/>
      <protection hidden="1"/>
    </xf>
    <xf numFmtId="177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3" xfId="0" applyNumberFormat="1" applyFont="1" applyFill="1" applyBorder="1" applyAlignment="1" applyProtection="1">
      <alignment horizontal="center" vertical="center"/>
      <protection hidden="1"/>
    </xf>
    <xf numFmtId="176" fontId="13" fillId="2" borderId="2" xfId="0" applyNumberFormat="1" applyFont="1" applyFill="1" applyBorder="1" applyAlignment="1" applyProtection="1">
      <alignment horizontal="right" vertical="center"/>
      <protection hidden="1"/>
    </xf>
    <xf numFmtId="176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0" xfId="0" applyNumberFormat="1" applyFont="1" applyFill="1" applyAlignment="1" applyProtection="1">
      <alignment horizontal="center" vertical="center"/>
      <protection hidden="1"/>
    </xf>
    <xf numFmtId="180" fontId="16" fillId="3" borderId="2" xfId="0" applyNumberFormat="1" applyFont="1" applyFill="1" applyBorder="1" applyAlignment="1" applyProtection="1">
      <alignment horizontal="center" vertical="center"/>
      <protection hidden="1"/>
    </xf>
    <xf numFmtId="179" fontId="16" fillId="3" borderId="2" xfId="0" applyNumberFormat="1" applyFont="1" applyFill="1" applyBorder="1" applyAlignment="1" applyProtection="1">
      <alignment horizontal="center" vertical="center"/>
      <protection hidden="1"/>
    </xf>
    <xf numFmtId="176" fontId="5" fillId="0" borderId="2" xfId="0" applyNumberFormat="1" applyFont="1" applyFill="1" applyBorder="1" applyAlignment="1" applyProtection="1">
      <alignment horizontal="center" vertical="center"/>
      <protection hidden="1"/>
    </xf>
    <xf numFmtId="179" fontId="16" fillId="3" borderId="16" xfId="0" applyNumberFormat="1" applyFont="1" applyFill="1" applyBorder="1" applyAlignment="1" applyProtection="1">
      <alignment horizontal="center" vertical="center"/>
      <protection hidden="1"/>
    </xf>
    <xf numFmtId="180" fontId="19" fillId="0" borderId="2" xfId="0" applyNumberFormat="1" applyFont="1" applyFill="1" applyBorder="1" applyAlignment="1" applyProtection="1">
      <alignment horizontal="center" vertical="center"/>
      <protection hidden="1"/>
    </xf>
    <xf numFmtId="179" fontId="19" fillId="0" borderId="2" xfId="0" applyNumberFormat="1" applyFont="1" applyFill="1" applyBorder="1" applyAlignment="1" applyProtection="1">
      <alignment horizontal="center" vertical="center"/>
      <protection hidden="1"/>
    </xf>
    <xf numFmtId="180" fontId="0" fillId="0" borderId="2" xfId="0" applyNumberFormat="1" applyFont="1" applyFill="1" applyBorder="1" applyAlignment="1" applyProtection="1">
      <alignment horizontal="center" vertical="center"/>
      <protection hidden="1"/>
    </xf>
    <xf numFmtId="0" fontId="16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16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19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0" xfId="0" applyNumberFormat="1" applyFont="1" applyFill="1" applyAlignment="1" applyProtection="1">
      <alignment horizontal="center" vertical="center"/>
      <protection hidden="1"/>
    </xf>
    <xf numFmtId="176" fontId="5" fillId="0" borderId="0" xfId="0" applyNumberFormat="1" applyFont="1" applyFill="1" applyAlignment="1" applyProtection="1">
      <alignment horizontal="right" vertical="center"/>
      <protection hidden="1"/>
    </xf>
    <xf numFmtId="176" fontId="12" fillId="0" borderId="0" xfId="0" applyNumberFormat="1" applyFont="1" applyFill="1" applyAlignment="1" applyProtection="1">
      <alignment horizontal="center" vertical="center"/>
      <protection hidden="1"/>
    </xf>
    <xf numFmtId="176" fontId="0" fillId="0" borderId="11" xfId="0" applyNumberFormat="1" applyFont="1" applyFill="1" applyBorder="1" applyAlignment="1" applyProtection="1">
      <alignment horizontal="center" vertical="center"/>
      <protection hidden="1"/>
    </xf>
    <xf numFmtId="176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 applyProtection="1">
      <alignment vertical="center"/>
      <protection hidden="1"/>
    </xf>
    <xf numFmtId="176" fontId="13" fillId="0" borderId="2" xfId="0" applyNumberFormat="1" applyFont="1" applyFill="1" applyBorder="1" applyAlignment="1" applyProtection="1">
      <alignment horizontal="right" vertical="center"/>
      <protection hidden="1"/>
    </xf>
    <xf numFmtId="176" fontId="13" fillId="0" borderId="2" xfId="0" applyNumberFormat="1" applyFont="1" applyFill="1" applyBorder="1" applyAlignment="1" applyProtection="1">
      <alignment vertical="center"/>
      <protection hidden="1"/>
    </xf>
    <xf numFmtId="176" fontId="0" fillId="0" borderId="14" xfId="0" applyNumberFormat="1" applyFont="1" applyFill="1" applyBorder="1" applyAlignment="1" applyProtection="1">
      <alignment horizontal="center" vertical="center" wrapText="1"/>
      <protection hidden="1"/>
    </xf>
    <xf numFmtId="176" fontId="20" fillId="0" borderId="2" xfId="0" applyNumberFormat="1" applyFont="1" applyFill="1" applyBorder="1" applyAlignment="1" applyProtection="1">
      <alignment horizontal="right" vertical="center"/>
      <protection hidden="1"/>
    </xf>
    <xf numFmtId="176" fontId="12" fillId="0" borderId="0" xfId="0" applyNumberFormat="1" applyFont="1" applyFill="1" applyAlignment="1" applyProtection="1">
      <alignment horizontal="center" vertical="center"/>
      <protection hidden="1"/>
    </xf>
    <xf numFmtId="179" fontId="12" fillId="0" borderId="0" xfId="0" applyNumberFormat="1" applyFont="1" applyFill="1" applyAlignment="1" applyProtection="1">
      <alignment horizontal="center" vertical="center"/>
      <protection hidden="1"/>
    </xf>
    <xf numFmtId="180" fontId="12" fillId="0" borderId="0" xfId="0" applyNumberFormat="1" applyFont="1" applyFill="1" applyAlignment="1" applyProtection="1">
      <alignment horizontal="center" vertical="center"/>
      <protection hidden="1"/>
    </xf>
    <xf numFmtId="176" fontId="5" fillId="0" borderId="1" xfId="0" applyNumberFormat="1" applyFont="1" applyFill="1" applyBorder="1" applyAlignment="1" applyProtection="1">
      <alignment horizontal="left" vertical="center"/>
      <protection hidden="1"/>
    </xf>
    <xf numFmtId="176" fontId="0" fillId="0" borderId="5" xfId="0" applyNumberFormat="1" applyFont="1" applyFill="1" applyBorder="1" applyAlignment="1" applyProtection="1">
      <alignment horizontal="center" vertical="center"/>
      <protection hidden="1"/>
    </xf>
    <xf numFmtId="176" fontId="0" fillId="0" borderId="6" xfId="0" applyNumberFormat="1" applyFont="1" applyFill="1" applyBorder="1" applyAlignment="1" applyProtection="1">
      <alignment horizontal="center" vertical="center"/>
      <protection hidden="1"/>
    </xf>
    <xf numFmtId="176" fontId="0" fillId="0" borderId="10" xfId="0" applyNumberFormat="1" applyFont="1" applyFill="1" applyBorder="1" applyAlignment="1" applyProtection="1">
      <alignment horizontal="center" vertical="center"/>
      <protection hidden="1"/>
    </xf>
    <xf numFmtId="179" fontId="0" fillId="0" borderId="10" xfId="0" applyNumberFormat="1" applyFont="1" applyFill="1" applyBorder="1" applyAlignment="1" applyProtection="1">
      <alignment horizontal="center" vertical="center"/>
      <protection hidden="1"/>
    </xf>
    <xf numFmtId="176" fontId="0" fillId="0" borderId="12" xfId="0" applyNumberFormat="1" applyFont="1" applyFill="1" applyBorder="1" applyAlignment="1" applyProtection="1">
      <alignment horizontal="center" vertical="center"/>
      <protection hidden="1"/>
    </xf>
    <xf numFmtId="176" fontId="0" fillId="0" borderId="5" xfId="1" applyNumberFormat="1" applyFont="1" applyFill="1" applyBorder="1" applyAlignment="1" applyProtection="1">
      <alignment horizontal="center" vertical="center" wrapText="1"/>
      <protection hidden="1"/>
    </xf>
    <xf numFmtId="179" fontId="0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0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0" fillId="0" borderId="7" xfId="1" applyNumberFormat="1" applyFont="1" applyFill="1" applyBorder="1" applyAlignment="1" applyProtection="1">
      <alignment horizontal="center" vertical="center" wrapText="1"/>
      <protection hidden="1"/>
    </xf>
    <xf numFmtId="176" fontId="0" fillId="0" borderId="5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7" xfId="0" applyNumberFormat="1" applyFont="1" applyFill="1" applyBorder="1" applyAlignment="1" applyProtection="1">
      <alignment horizontal="center" vertical="center" wrapText="1"/>
      <protection hidden="1"/>
    </xf>
    <xf numFmtId="179" fontId="0" fillId="0" borderId="2" xfId="0" applyNumberFormat="1" applyFont="1" applyFill="1" applyBorder="1" applyAlignment="1" applyProtection="1">
      <alignment horizontal="center" vertical="center"/>
      <protection hidden="1"/>
    </xf>
    <xf numFmtId="176" fontId="0" fillId="0" borderId="2" xfId="0" applyNumberFormat="1" applyFont="1" applyFill="1" applyBorder="1" applyAlignment="1" applyProtection="1">
      <alignment horizontal="center" vertical="center"/>
      <protection hidden="1"/>
    </xf>
    <xf numFmtId="176" fontId="0" fillId="0" borderId="1" xfId="0" applyNumberFormat="1" applyFont="1" applyFill="1" applyBorder="1" applyAlignment="1" applyProtection="1">
      <alignment horizontal="center" vertical="center"/>
      <protection hidden="1"/>
    </xf>
    <xf numFmtId="176" fontId="0" fillId="0" borderId="9" xfId="0" applyNumberFormat="1" applyFont="1" applyFill="1" applyBorder="1" applyAlignment="1" applyProtection="1">
      <alignment horizontal="center" vertical="center"/>
      <protection hidden="1"/>
    </xf>
    <xf numFmtId="176" fontId="0" fillId="0" borderId="13" xfId="0" applyNumberFormat="1" applyFont="1" applyFill="1" applyBorder="1" applyAlignment="1" applyProtection="1">
      <alignment horizontal="center" vertical="center"/>
      <protection hidden="1"/>
    </xf>
    <xf numFmtId="176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13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5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7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176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4" xfId="0" applyNumberFormat="1" applyFont="1" applyFill="1" applyBorder="1" applyAlignment="1" applyProtection="1">
      <alignment horizontal="center" vertical="center"/>
      <protection hidden="1"/>
    </xf>
    <xf numFmtId="176" fontId="0" fillId="0" borderId="11" xfId="0" applyNumberFormat="1" applyFont="1" applyFill="1" applyBorder="1" applyAlignment="1" applyProtection="1">
      <alignment horizontal="center" vertical="center"/>
      <protection hidden="1"/>
    </xf>
    <xf numFmtId="176" fontId="0" fillId="0" borderId="3" xfId="0" applyNumberFormat="1" applyFont="1" applyFill="1" applyBorder="1" applyAlignment="1" applyProtection="1">
      <alignment horizontal="center" vertical="center"/>
      <protection hidden="1"/>
    </xf>
    <xf numFmtId="176" fontId="0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179" fontId="17" fillId="3" borderId="11" xfId="0" applyNumberFormat="1" applyFont="1" applyFill="1" applyBorder="1" applyAlignment="1" applyProtection="1">
      <alignment horizontal="center" vertical="center" wrapText="1"/>
      <protection hidden="1"/>
    </xf>
    <xf numFmtId="179" fontId="17" fillId="3" borderId="3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15" xfId="0" applyNumberFormat="1" applyFont="1" applyFill="1" applyBorder="1" applyAlignment="1" applyProtection="1">
      <alignment horizontal="center" vertical="center"/>
      <protection hidden="1"/>
    </xf>
    <xf numFmtId="179" fontId="15" fillId="3" borderId="2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7" xfId="0" applyNumberFormat="1" applyFont="1" applyFill="1" applyBorder="1" applyAlignment="1" applyProtection="1">
      <alignment horizontal="center" vertical="center"/>
      <protection hidden="1"/>
    </xf>
    <xf numFmtId="176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4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180" fontId="18" fillId="3" borderId="4" xfId="0" applyNumberFormat="1" applyFont="1" applyFill="1" applyBorder="1" applyAlignment="1" applyProtection="1">
      <alignment horizontal="center" vertical="center" wrapText="1"/>
      <protection hidden="1"/>
    </xf>
    <xf numFmtId="180" fontId="18" fillId="3" borderId="11" xfId="0" applyNumberFormat="1" applyFont="1" applyFill="1" applyBorder="1" applyAlignment="1" applyProtection="1">
      <alignment horizontal="center" vertical="center" wrapText="1"/>
      <protection hidden="1"/>
    </xf>
    <xf numFmtId="180" fontId="18" fillId="3" borderId="3" xfId="0" applyNumberFormat="1" applyFont="1" applyFill="1" applyBorder="1" applyAlignment="1" applyProtection="1">
      <alignment horizontal="center" vertical="center" wrapText="1"/>
      <protection hidden="1"/>
    </xf>
    <xf numFmtId="179" fontId="15" fillId="3" borderId="4" xfId="0" applyNumberFormat="1" applyFont="1" applyFill="1" applyBorder="1" applyAlignment="1" applyProtection="1">
      <alignment horizontal="center" vertical="center" wrapText="1"/>
      <protection hidden="1"/>
    </xf>
    <xf numFmtId="179" fontId="15" fillId="3" borderId="11" xfId="0" applyNumberFormat="1" applyFont="1" applyFill="1" applyBorder="1" applyAlignment="1" applyProtection="1">
      <alignment horizontal="center" vertical="center" wrapText="1"/>
      <protection hidden="1"/>
    </xf>
    <xf numFmtId="179" fontId="15" fillId="3" borderId="3" xfId="0" applyNumberFormat="1" applyFont="1" applyFill="1" applyBorder="1" applyAlignment="1" applyProtection="1">
      <alignment horizontal="center" vertical="center" wrapText="1"/>
      <protection hidden="1"/>
    </xf>
    <xf numFmtId="176" fontId="15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5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15" fillId="0" borderId="3" xfId="0" applyNumberFormat="1" applyFont="1" applyFill="1" applyBorder="1" applyAlignment="1" applyProtection="1">
      <alignment horizontal="center" vertical="center" wrapText="1"/>
      <protection hidden="1"/>
    </xf>
    <xf numFmtId="179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0" fillId="0" borderId="9" xfId="0" applyNumberFormat="1" applyFont="1" applyFill="1" applyBorder="1" applyAlignment="1" applyProtection="1">
      <alignment horizontal="center" vertical="center" wrapText="1"/>
      <protection hidden="1"/>
    </xf>
    <xf numFmtId="179" fontId="0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177" fontId="0" fillId="0" borderId="1" xfId="0" applyNumberFormat="1" applyFont="1" applyFill="1" applyBorder="1" applyAlignment="1" applyProtection="1">
      <alignment horizontal="center" vertical="center"/>
      <protection hidden="1"/>
    </xf>
    <xf numFmtId="177" fontId="0" fillId="0" borderId="5" xfId="0" applyNumberFormat="1" applyFont="1" applyFill="1" applyBorder="1" applyAlignment="1" applyProtection="1">
      <alignment horizontal="center" vertical="center"/>
      <protection hidden="1"/>
    </xf>
    <xf numFmtId="177" fontId="0" fillId="0" borderId="10" xfId="0" applyNumberFormat="1" applyFont="1" applyFill="1" applyBorder="1" applyAlignment="1" applyProtection="1">
      <alignment horizontal="center" vertical="center"/>
      <protection hidden="1"/>
    </xf>
    <xf numFmtId="177" fontId="0" fillId="0" borderId="6" xfId="0" applyNumberFormat="1" applyFont="1" applyFill="1" applyBorder="1" applyAlignment="1" applyProtection="1">
      <alignment horizontal="center" vertical="center"/>
      <protection hidden="1"/>
    </xf>
    <xf numFmtId="177" fontId="0" fillId="0" borderId="12" xfId="0" applyNumberFormat="1" applyFont="1" applyFill="1" applyBorder="1" applyAlignment="1" applyProtection="1">
      <alignment horizontal="center" vertical="center"/>
      <protection hidden="1"/>
    </xf>
    <xf numFmtId="44" fontId="0" fillId="0" borderId="5" xfId="1" applyFont="1" applyFill="1" applyBorder="1" applyAlignment="1" applyProtection="1">
      <alignment horizontal="center" vertical="center" wrapText="1"/>
      <protection hidden="1"/>
    </xf>
    <xf numFmtId="44" fontId="0" fillId="0" borderId="6" xfId="1" applyFont="1" applyFill="1" applyBorder="1" applyAlignment="1" applyProtection="1">
      <alignment horizontal="center" vertical="center" wrapText="1"/>
      <protection hidden="1"/>
    </xf>
    <xf numFmtId="44" fontId="0" fillId="0" borderId="7" xfId="1" applyFont="1" applyFill="1" applyBorder="1" applyAlignment="1" applyProtection="1">
      <alignment horizontal="center" vertical="center" wrapText="1"/>
      <protection hidden="1"/>
    </xf>
    <xf numFmtId="0" fontId="0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0" fillId="0" borderId="13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178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178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3" xfId="0" applyNumberFormat="1" applyFont="1" applyFill="1" applyBorder="1" applyAlignment="1" applyProtection="1">
      <alignment horizontal="center" vertical="center"/>
      <protection hidden="1"/>
    </xf>
    <xf numFmtId="177" fontId="0" fillId="0" borderId="15" xfId="0" applyNumberFormat="1" applyFont="1" applyFill="1" applyBorder="1" applyAlignment="1" applyProtection="1">
      <alignment horizontal="center" vertical="center"/>
      <protection hidden="1"/>
    </xf>
    <xf numFmtId="177" fontId="0" fillId="0" borderId="9" xfId="0" applyNumberFormat="1" applyFont="1" applyFill="1" applyBorder="1" applyAlignment="1" applyProtection="1">
      <alignment horizontal="center" vertical="center"/>
      <protection hidden="1"/>
    </xf>
    <xf numFmtId="177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11" xfId="0" applyFont="1" applyFill="1" applyBorder="1" applyAlignment="1" applyProtection="1">
      <alignment horizontal="center" vertical="center"/>
      <protection hidden="1"/>
    </xf>
    <xf numFmtId="0" fontId="0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15" xfId="0" applyFont="1" applyFill="1" applyBorder="1" applyAlignment="1" applyProtection="1">
      <alignment horizontal="center" vertical="center"/>
      <protection hidden="1"/>
    </xf>
    <xf numFmtId="0" fontId="0" fillId="0" borderId="7" xfId="0" applyFont="1" applyFill="1" applyBorder="1" applyAlignment="1" applyProtection="1">
      <alignment horizontal="center" vertical="center"/>
      <protection hidden="1"/>
    </xf>
    <xf numFmtId="177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11" xfId="0" applyNumberFormat="1" applyFont="1" applyFill="1" applyBorder="1" applyAlignment="1" applyProtection="1">
      <alignment horizontal="center" vertical="center" wrapText="1"/>
      <protection hidden="1"/>
    </xf>
    <xf numFmtId="177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9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177" fontId="0" fillId="0" borderId="1" xfId="0" applyNumberFormat="1" applyFont="1" applyFill="1" applyBorder="1" applyAlignment="1" applyProtection="1">
      <alignment vertical="center"/>
      <protection hidden="1"/>
    </xf>
    <xf numFmtId="177" fontId="0" fillId="0" borderId="6" xfId="0" applyNumberFormat="1" applyFont="1" applyFill="1" applyBorder="1" applyAlignment="1" applyProtection="1">
      <alignment vertical="center"/>
      <protection hidden="1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8" fillId="0" borderId="0" xfId="0" applyNumberFormat="1" applyFont="1" applyFill="1" applyAlignment="1" applyProtection="1">
      <alignment horizontal="center" vertical="center"/>
      <protection hidden="1"/>
    </xf>
    <xf numFmtId="176" fontId="9" fillId="0" borderId="8" xfId="0" applyNumberFormat="1" applyFont="1" applyFill="1" applyBorder="1" applyAlignment="1" applyProtection="1">
      <alignment horizontal="center" vertical="center"/>
      <protection hidden="1"/>
    </xf>
    <xf numFmtId="176" fontId="9" fillId="0" borderId="10" xfId="0" applyNumberFormat="1" applyFont="1" applyFill="1" applyBorder="1" applyAlignment="1" applyProtection="1">
      <alignment horizontal="center" vertical="center"/>
      <protection hidden="1"/>
    </xf>
    <xf numFmtId="176" fontId="9" fillId="0" borderId="12" xfId="0" applyNumberFormat="1" applyFont="1" applyFill="1" applyBorder="1" applyAlignment="1" applyProtection="1">
      <alignment horizontal="center" vertical="center"/>
      <protection hidden="1"/>
    </xf>
    <xf numFmtId="176" fontId="9" fillId="0" borderId="5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7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5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6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7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3" xfId="0" applyNumberFormat="1" applyFont="1" applyFill="1" applyBorder="1" applyAlignment="1" applyProtection="1">
      <alignment horizontal="center" vertical="center"/>
      <protection hidden="1"/>
    </xf>
    <xf numFmtId="176" fontId="9" fillId="0" borderId="4" xfId="0" applyNumberFormat="1" applyFont="1" applyFill="1" applyBorder="1" applyAlignment="1" applyProtection="1">
      <alignment horizontal="center" vertical="center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hidden="1"/>
    </xf>
    <xf numFmtId="176" fontId="9" fillId="0" borderId="3" xfId="0" applyNumberFormat="1" applyFont="1" applyFill="1" applyBorder="1" applyAlignment="1" applyProtection="1">
      <alignment horizontal="center" vertical="center"/>
      <protection hidden="1"/>
    </xf>
    <xf numFmtId="176" fontId="9" fillId="0" borderId="2" xfId="0" applyNumberFormat="1" applyFont="1" applyFill="1" applyBorder="1" applyAlignment="1" applyProtection="1">
      <alignment horizontal="center" vertical="center"/>
      <protection hidden="1"/>
    </xf>
    <xf numFmtId="176" fontId="9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1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4" fillId="0" borderId="4" xfId="0" applyNumberFormat="1" applyFont="1" applyFill="1" applyBorder="1" applyAlignment="1" applyProtection="1">
      <alignment horizontal="center" vertical="center"/>
      <protection hidden="1"/>
    </xf>
    <xf numFmtId="176" fontId="9" fillId="0" borderId="9" xfId="0" applyNumberFormat="1" applyFont="1" applyFill="1" applyBorder="1" applyAlignment="1" applyProtection="1">
      <alignment horizontal="center" vertical="center"/>
      <protection hidden="1"/>
    </xf>
    <xf numFmtId="176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177" fontId="0" fillId="0" borderId="2" xfId="0" applyNumberFormat="1" applyFont="1" applyFill="1" applyBorder="1" applyAlignment="1" applyProtection="1">
      <alignment horizontal="center" vertical="center"/>
      <protection hidden="1"/>
    </xf>
    <xf numFmtId="177" fontId="0" fillId="0" borderId="4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177" fontId="0" fillId="0" borderId="4" xfId="0" applyNumberFormat="1" applyFont="1" applyFill="1" applyBorder="1" applyAlignment="1" applyProtection="1">
      <alignment horizontal="center" vertical="center"/>
      <protection hidden="1"/>
    </xf>
    <xf numFmtId="177" fontId="0" fillId="0" borderId="3" xfId="0" applyNumberFormat="1" applyFont="1" applyFill="1" applyBorder="1" applyAlignment="1" applyProtection="1">
      <alignment horizontal="center" vertical="center"/>
      <protection hidden="1"/>
    </xf>
  </cellXfs>
  <cellStyles count="9">
    <cellStyle name="常规" xfId="0" builtinId="0"/>
    <cellStyle name="常规 2" xfId="5"/>
    <cellStyle name="常规 2 2" xfId="4"/>
    <cellStyle name="常规 2 2 2" xfId="3"/>
    <cellStyle name="常规 3" xfId="6"/>
    <cellStyle name="常规 4" xfId="7"/>
    <cellStyle name="常规 5" xfId="8"/>
    <cellStyle name="常规 6" xfId="2"/>
    <cellStyle name="货币" xfId="1" builtin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2016-17&#24180;/2015-2017&#24180;&#21307;&#25913;/&#25910;&#20837;&#26500;&#25104;&#34920;/2017&#24180;&#20840;&#24066;&#21307;&#33647;&#25910;&#20837;&#26500;&#25104;&#21450;&#20027;&#35201;&#25351;&#26631;/2017&#24180;8&#26376;&#20840;&#24066;&#21307;&#33647;&#25910;&#20837;&#26500;&#25104;&#21450;&#20027;&#35201;&#25351;&#266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数表（医院）"/>
      <sheetName val="上年基数（医院）"/>
      <sheetName val="基数表（基层卫生院）"/>
      <sheetName val="上年基数（基层卫生院）"/>
      <sheetName val="医院统计表"/>
      <sheetName val="卫生院统计表"/>
      <sheetName val="医院(打印)"/>
      <sheetName val="医院(累计打印)"/>
      <sheetName val="总院（累计打印）"/>
      <sheetName val="基层卫生院(打印)"/>
      <sheetName val="医院与上月比"/>
      <sheetName val="医院当月同期对比表"/>
      <sheetName val="医院累计同期对比表"/>
      <sheetName val="医院同期对比表 (1)"/>
      <sheetName val="对比"/>
      <sheetName val="核对表"/>
    </sheetNames>
    <sheetDataSet>
      <sheetData sheetId="0">
        <row r="3">
          <cell r="H3">
            <v>1825332050.21</v>
          </cell>
        </row>
      </sheetData>
      <sheetData sheetId="1">
        <row r="3">
          <cell r="H3">
            <v>1693640001.54</v>
          </cell>
        </row>
      </sheetData>
      <sheetData sheetId="2">
        <row r="3">
          <cell r="F3">
            <v>176304477.02000001</v>
          </cell>
        </row>
      </sheetData>
      <sheetData sheetId="3">
        <row r="3">
          <cell r="F3">
            <v>145915883.86140001</v>
          </cell>
        </row>
      </sheetData>
      <sheetData sheetId="4"/>
      <sheetData sheetId="5"/>
      <sheetData sheetId="6">
        <row r="8">
          <cell r="C8">
            <v>9854.5</v>
          </cell>
          <cell r="D8">
            <v>39.43</v>
          </cell>
          <cell r="K8">
            <v>7227.58</v>
          </cell>
          <cell r="L8">
            <v>28.92</v>
          </cell>
          <cell r="V8">
            <v>23.05</v>
          </cell>
          <cell r="Y8">
            <v>2147.81</v>
          </cell>
          <cell r="Z8">
            <v>8.59</v>
          </cell>
          <cell r="AC8">
            <v>627.47</v>
          </cell>
          <cell r="AD8">
            <v>8.4600000000000009</v>
          </cell>
          <cell r="AE8">
            <v>5.1100000000000003</v>
          </cell>
          <cell r="AG8">
            <v>93.81</v>
          </cell>
          <cell r="AH8">
            <v>171.11</v>
          </cell>
          <cell r="AT8">
            <v>5308.4</v>
          </cell>
        </row>
        <row r="9">
          <cell r="A9" t="str">
            <v>三明市第一医院</v>
          </cell>
          <cell r="B9">
            <v>6826.87</v>
          </cell>
          <cell r="C9">
            <v>2392.6799999999998</v>
          </cell>
          <cell r="D9">
            <v>35.049999999999997</v>
          </cell>
          <cell r="K9">
            <v>2166.16</v>
          </cell>
          <cell r="L9">
            <v>31.73</v>
          </cell>
          <cell r="U9">
            <v>1526.08</v>
          </cell>
          <cell r="V9">
            <v>22.35</v>
          </cell>
          <cell r="Y9">
            <v>741.95</v>
          </cell>
          <cell r="Z9">
            <v>10.87</v>
          </cell>
          <cell r="AC9">
            <v>925.53</v>
          </cell>
          <cell r="AD9">
            <v>8.48</v>
          </cell>
          <cell r="AE9">
            <v>6.07</v>
          </cell>
          <cell r="AG9">
            <v>118.81</v>
          </cell>
          <cell r="AH9">
            <v>229.06</v>
          </cell>
          <cell r="AT9">
            <v>7848.49</v>
          </cell>
        </row>
        <row r="10">
          <cell r="A10" t="str">
            <v>三明市第二医院</v>
          </cell>
          <cell r="B10">
            <v>3331.18</v>
          </cell>
          <cell r="C10">
            <v>1330.39</v>
          </cell>
          <cell r="D10">
            <v>39.93</v>
          </cell>
          <cell r="K10">
            <v>878.3</v>
          </cell>
          <cell r="L10">
            <v>26.37</v>
          </cell>
          <cell r="U10">
            <v>725.42</v>
          </cell>
          <cell r="V10">
            <v>21.78</v>
          </cell>
          <cell r="Y10">
            <v>397.07</v>
          </cell>
          <cell r="Z10">
            <v>11.92</v>
          </cell>
          <cell r="AC10">
            <v>770.89</v>
          </cell>
          <cell r="AD10">
            <v>10.46</v>
          </cell>
          <cell r="AE10">
            <v>5.3</v>
          </cell>
          <cell r="AG10">
            <v>94.38</v>
          </cell>
          <cell r="AH10">
            <v>200.72</v>
          </cell>
          <cell r="AT10">
            <v>8063.51</v>
          </cell>
        </row>
        <row r="11">
          <cell r="A11" t="str">
            <v>三明市中西医结合医院</v>
          </cell>
          <cell r="B11">
            <v>1561.96</v>
          </cell>
          <cell r="C11">
            <v>684.96</v>
          </cell>
          <cell r="D11">
            <v>43.85</v>
          </cell>
          <cell r="K11">
            <v>440.74</v>
          </cell>
          <cell r="L11">
            <v>28.22</v>
          </cell>
          <cell r="U11">
            <v>331.63</v>
          </cell>
          <cell r="V11">
            <v>21.23</v>
          </cell>
          <cell r="Y11">
            <v>104.63</v>
          </cell>
          <cell r="Z11">
            <v>6.7</v>
          </cell>
          <cell r="AC11">
            <v>625.84</v>
          </cell>
          <cell r="AD11">
            <v>8.65</v>
          </cell>
          <cell r="AE11">
            <v>5.51</v>
          </cell>
          <cell r="AG11">
            <v>96.89</v>
          </cell>
          <cell r="AH11">
            <v>159.41999999999999</v>
          </cell>
          <cell r="AT11">
            <v>5413.52</v>
          </cell>
        </row>
        <row r="12">
          <cell r="A12" t="str">
            <v>三明市第五医院</v>
          </cell>
          <cell r="B12">
            <v>257.86</v>
          </cell>
          <cell r="C12">
            <v>111.92</v>
          </cell>
          <cell r="D12">
            <v>43.4</v>
          </cell>
          <cell r="K12">
            <v>74.489999999999995</v>
          </cell>
          <cell r="L12">
            <v>28.89</v>
          </cell>
          <cell r="U12">
            <v>59.66</v>
          </cell>
          <cell r="V12">
            <v>23.14</v>
          </cell>
          <cell r="Y12">
            <v>11.79</v>
          </cell>
          <cell r="Z12">
            <v>4.57</v>
          </cell>
          <cell r="AC12">
            <v>388.06</v>
          </cell>
          <cell r="AD12">
            <v>11.69</v>
          </cell>
          <cell r="AE12">
            <v>1.75</v>
          </cell>
          <cell r="AG12">
            <v>41.15</v>
          </cell>
          <cell r="AH12">
            <v>141.59</v>
          </cell>
          <cell r="AT12">
            <v>4536.42</v>
          </cell>
        </row>
        <row r="13">
          <cell r="A13" t="str">
            <v>永安市立医院</v>
          </cell>
          <cell r="B13">
            <v>1506.74</v>
          </cell>
          <cell r="C13">
            <v>602.34</v>
          </cell>
          <cell r="D13">
            <v>39.979999999999997</v>
          </cell>
          <cell r="K13">
            <v>392.86</v>
          </cell>
          <cell r="L13">
            <v>26.07</v>
          </cell>
          <cell r="U13">
            <v>398.7</v>
          </cell>
          <cell r="V13">
            <v>26.46</v>
          </cell>
          <cell r="Y13">
            <v>112.84</v>
          </cell>
          <cell r="Z13">
            <v>7.49</v>
          </cell>
          <cell r="AC13">
            <v>562.63</v>
          </cell>
          <cell r="AD13">
            <v>8.3800000000000008</v>
          </cell>
          <cell r="AE13">
            <v>4.43</v>
          </cell>
          <cell r="AG13">
            <v>81.52</v>
          </cell>
          <cell r="AH13">
            <v>164.84</v>
          </cell>
          <cell r="AT13">
            <v>4714.84</v>
          </cell>
        </row>
        <row r="14">
          <cell r="A14" t="str">
            <v>大田县医院</v>
          </cell>
          <cell r="B14">
            <v>944.91</v>
          </cell>
          <cell r="C14">
            <v>403.39</v>
          </cell>
          <cell r="D14">
            <v>42.69</v>
          </cell>
          <cell r="K14">
            <v>263.98</v>
          </cell>
          <cell r="L14">
            <v>27.94</v>
          </cell>
          <cell r="U14">
            <v>204.33</v>
          </cell>
          <cell r="V14">
            <v>21.62</v>
          </cell>
          <cell r="Y14">
            <v>73.209999999999994</v>
          </cell>
          <cell r="Z14">
            <v>7.75</v>
          </cell>
          <cell r="AC14">
            <v>493.02</v>
          </cell>
          <cell r="AD14">
            <v>8.1199999999999992</v>
          </cell>
          <cell r="AE14">
            <v>7.32</v>
          </cell>
          <cell r="AG14">
            <v>102.08</v>
          </cell>
          <cell r="AH14">
            <v>155.57</v>
          </cell>
          <cell r="AT14">
            <v>4003.32</v>
          </cell>
        </row>
        <row r="15">
          <cell r="A15" t="str">
            <v>大田县中医院</v>
          </cell>
          <cell r="B15">
            <v>361.63</v>
          </cell>
          <cell r="C15">
            <v>147.57</v>
          </cell>
          <cell r="D15">
            <v>40.81</v>
          </cell>
          <cell r="K15">
            <v>94.76</v>
          </cell>
          <cell r="L15">
            <v>26.2</v>
          </cell>
          <cell r="U15">
            <v>95.16</v>
          </cell>
          <cell r="V15">
            <v>26.31</v>
          </cell>
          <cell r="Y15">
            <v>24.14</v>
          </cell>
          <cell r="Z15">
            <v>6.68</v>
          </cell>
          <cell r="AC15">
            <v>377.13</v>
          </cell>
          <cell r="AD15">
            <v>10.34</v>
          </cell>
          <cell r="AE15">
            <v>4.9800000000000004</v>
          </cell>
          <cell r="AG15">
            <v>94.46</v>
          </cell>
          <cell r="AH15">
            <v>153.88999999999999</v>
          </cell>
          <cell r="AT15">
            <v>3899.52</v>
          </cell>
        </row>
        <row r="16">
          <cell r="A16" t="str">
            <v>明溪县医院</v>
          </cell>
          <cell r="B16">
            <v>621.19000000000005</v>
          </cell>
          <cell r="C16">
            <v>263.41000000000003</v>
          </cell>
          <cell r="D16">
            <v>42.4</v>
          </cell>
          <cell r="K16">
            <v>175.98</v>
          </cell>
          <cell r="L16">
            <v>28.33</v>
          </cell>
          <cell r="U16">
            <v>137.69999999999999</v>
          </cell>
          <cell r="V16">
            <v>22.17</v>
          </cell>
          <cell r="Y16">
            <v>44.1</v>
          </cell>
          <cell r="Z16">
            <v>7.1</v>
          </cell>
          <cell r="AC16">
            <v>522.5</v>
          </cell>
          <cell r="AD16">
            <v>7.33</v>
          </cell>
          <cell r="AE16">
            <v>3.73</v>
          </cell>
          <cell r="AG16">
            <v>78.97</v>
          </cell>
          <cell r="AH16">
            <v>130.77000000000001</v>
          </cell>
          <cell r="AT16">
            <v>3829.93</v>
          </cell>
        </row>
        <row r="17">
          <cell r="A17" t="str">
            <v>明溪县中医院</v>
          </cell>
          <cell r="B17">
            <v>75.680000000000007</v>
          </cell>
          <cell r="C17">
            <v>35.450000000000003</v>
          </cell>
          <cell r="D17">
            <v>46.85</v>
          </cell>
          <cell r="K17">
            <v>14.11</v>
          </cell>
          <cell r="L17">
            <v>18.64</v>
          </cell>
          <cell r="U17">
            <v>25.03</v>
          </cell>
          <cell r="V17">
            <v>33.07</v>
          </cell>
          <cell r="Y17">
            <v>1.0900000000000001</v>
          </cell>
          <cell r="Z17">
            <v>1.44</v>
          </cell>
          <cell r="AC17">
            <v>333.34</v>
          </cell>
          <cell r="AD17">
            <v>9.01</v>
          </cell>
          <cell r="AE17">
            <v>3.08</v>
          </cell>
          <cell r="AG17">
            <v>48.48</v>
          </cell>
          <cell r="AH17">
            <v>108.83</v>
          </cell>
          <cell r="AT17">
            <v>3003.39</v>
          </cell>
        </row>
        <row r="18">
          <cell r="A18" t="str">
            <v>清流县医院</v>
          </cell>
          <cell r="B18">
            <v>734.88</v>
          </cell>
          <cell r="C18">
            <v>322.36</v>
          </cell>
          <cell r="D18">
            <v>43.87</v>
          </cell>
          <cell r="K18">
            <v>212.76</v>
          </cell>
          <cell r="L18">
            <v>28.95</v>
          </cell>
          <cell r="U18">
            <v>157.5</v>
          </cell>
          <cell r="V18">
            <v>21.43</v>
          </cell>
          <cell r="Y18">
            <v>42.26</v>
          </cell>
          <cell r="Z18">
            <v>5.75</v>
          </cell>
          <cell r="AC18">
            <v>504.16</v>
          </cell>
          <cell r="AD18">
            <v>7.93</v>
          </cell>
          <cell r="AE18">
            <v>7.08</v>
          </cell>
          <cell r="AG18">
            <v>100.39</v>
          </cell>
          <cell r="AH18">
            <v>166.77</v>
          </cell>
          <cell r="AT18">
            <v>3997.99</v>
          </cell>
        </row>
        <row r="19">
          <cell r="A19" t="str">
            <v>清流县中医院</v>
          </cell>
          <cell r="B19">
            <v>55.93</v>
          </cell>
          <cell r="C19">
            <v>30.82</v>
          </cell>
          <cell r="D19">
            <v>55.1</v>
          </cell>
          <cell r="K19">
            <v>8.08</v>
          </cell>
          <cell r="L19">
            <v>14.45</v>
          </cell>
          <cell r="U19">
            <v>16.32</v>
          </cell>
          <cell r="V19">
            <v>29.18</v>
          </cell>
          <cell r="Y19">
            <v>0.71</v>
          </cell>
          <cell r="Z19">
            <v>1.27</v>
          </cell>
          <cell r="AC19">
            <v>240.71</v>
          </cell>
          <cell r="AD19">
            <v>6.72</v>
          </cell>
          <cell r="AE19">
            <v>3.16</v>
          </cell>
          <cell r="AG19">
            <v>52.61</v>
          </cell>
          <cell r="AH19">
            <v>90.43</v>
          </cell>
          <cell r="AT19">
            <v>1617.57</v>
          </cell>
        </row>
        <row r="20">
          <cell r="A20" t="str">
            <v>宁化县医院</v>
          </cell>
          <cell r="B20">
            <v>1150.93</v>
          </cell>
          <cell r="C20">
            <v>323.92</v>
          </cell>
          <cell r="D20">
            <v>28.15</v>
          </cell>
          <cell r="K20">
            <v>442.79</v>
          </cell>
          <cell r="L20">
            <v>38.47</v>
          </cell>
          <cell r="U20">
            <v>292.5</v>
          </cell>
          <cell r="V20">
            <v>25.41</v>
          </cell>
          <cell r="Y20">
            <v>91.72</v>
          </cell>
          <cell r="Z20">
            <v>7.97</v>
          </cell>
          <cell r="AC20">
            <v>389.96</v>
          </cell>
          <cell r="AD20">
            <v>8.94</v>
          </cell>
          <cell r="AE20">
            <v>4.9000000000000004</v>
          </cell>
          <cell r="AG20">
            <v>100.27</v>
          </cell>
          <cell r="AH20">
            <v>174.01</v>
          </cell>
          <cell r="AT20">
            <v>3486.24</v>
          </cell>
        </row>
        <row r="21">
          <cell r="A21" t="str">
            <v>宁化县中医院</v>
          </cell>
          <cell r="B21">
            <v>276.81</v>
          </cell>
          <cell r="C21">
            <v>108.76</v>
          </cell>
          <cell r="D21">
            <v>39.29</v>
          </cell>
          <cell r="K21">
            <v>81.760000000000005</v>
          </cell>
          <cell r="L21">
            <v>29.54</v>
          </cell>
          <cell r="U21">
            <v>80.08</v>
          </cell>
          <cell r="V21">
            <v>28.93</v>
          </cell>
          <cell r="Y21">
            <v>6.21</v>
          </cell>
          <cell r="Z21">
            <v>2.2400000000000002</v>
          </cell>
          <cell r="AC21">
            <v>450.81</v>
          </cell>
          <cell r="AD21">
            <v>7.74</v>
          </cell>
          <cell r="AE21">
            <v>3.41</v>
          </cell>
          <cell r="AG21">
            <v>70.55</v>
          </cell>
          <cell r="AH21">
            <v>149.94999999999999</v>
          </cell>
          <cell r="AT21">
            <v>3489.27</v>
          </cell>
        </row>
        <row r="22">
          <cell r="A22" t="str">
            <v>沙县医院</v>
          </cell>
          <cell r="B22">
            <v>1361.16</v>
          </cell>
          <cell r="C22">
            <v>519.55999999999995</v>
          </cell>
          <cell r="D22">
            <v>38.17</v>
          </cell>
          <cell r="K22">
            <v>440.96</v>
          </cell>
          <cell r="L22">
            <v>32.4</v>
          </cell>
          <cell r="U22">
            <v>296.3</v>
          </cell>
          <cell r="V22">
            <v>21.77</v>
          </cell>
          <cell r="Y22">
            <v>104.34</v>
          </cell>
          <cell r="Z22">
            <v>7.67</v>
          </cell>
          <cell r="AC22">
            <v>515.78</v>
          </cell>
          <cell r="AD22">
            <v>8.4700000000000006</v>
          </cell>
          <cell r="AE22">
            <v>4.46</v>
          </cell>
          <cell r="AG22">
            <v>98.72</v>
          </cell>
          <cell r="AH22">
            <v>194.69</v>
          </cell>
          <cell r="AT22">
            <v>4368.66</v>
          </cell>
        </row>
        <row r="23">
          <cell r="A23" t="str">
            <v>沙县中医医院</v>
          </cell>
          <cell r="B23">
            <v>372.54</v>
          </cell>
          <cell r="C23">
            <v>169.77</v>
          </cell>
          <cell r="D23">
            <v>45.57</v>
          </cell>
          <cell r="K23">
            <v>64.89</v>
          </cell>
          <cell r="L23">
            <v>17.420000000000002</v>
          </cell>
          <cell r="U23">
            <v>129.06</v>
          </cell>
          <cell r="V23">
            <v>34.64</v>
          </cell>
          <cell r="Y23">
            <v>8.82</v>
          </cell>
          <cell r="Z23">
            <v>2.37</v>
          </cell>
          <cell r="AC23">
            <v>466.72</v>
          </cell>
          <cell r="AD23">
            <v>8.32</v>
          </cell>
          <cell r="AE23">
            <v>2.48</v>
          </cell>
          <cell r="AG23">
            <v>75.23</v>
          </cell>
          <cell r="AH23">
            <v>119.51</v>
          </cell>
          <cell r="AT23">
            <v>3883.11</v>
          </cell>
        </row>
        <row r="24">
          <cell r="A24" t="str">
            <v>尤溪县医院</v>
          </cell>
          <cell r="B24">
            <v>1628.54</v>
          </cell>
          <cell r="C24">
            <v>667.01</v>
          </cell>
          <cell r="D24">
            <v>40.96</v>
          </cell>
          <cell r="K24">
            <v>455.66</v>
          </cell>
          <cell r="L24">
            <v>27.98</v>
          </cell>
          <cell r="U24">
            <v>378.49</v>
          </cell>
          <cell r="V24">
            <v>23.24</v>
          </cell>
          <cell r="Y24">
            <v>127.38</v>
          </cell>
          <cell r="Z24">
            <v>7.82</v>
          </cell>
          <cell r="AC24">
            <v>574.27</v>
          </cell>
          <cell r="AD24">
            <v>7.93</v>
          </cell>
          <cell r="AE24">
            <v>6.31</v>
          </cell>
          <cell r="AG24">
            <v>104</v>
          </cell>
          <cell r="AH24">
            <v>130.44</v>
          </cell>
          <cell r="AT24">
            <v>4553.96</v>
          </cell>
        </row>
        <row r="25">
          <cell r="A25" t="str">
            <v>尤溪县中医医院</v>
          </cell>
          <cell r="B25">
            <v>964.01</v>
          </cell>
          <cell r="C25">
            <v>391.2</v>
          </cell>
          <cell r="D25">
            <v>40.58</v>
          </cell>
          <cell r="K25">
            <v>256.07</v>
          </cell>
          <cell r="L25">
            <v>26.56</v>
          </cell>
          <cell r="U25">
            <v>245.48</v>
          </cell>
          <cell r="V25">
            <v>25.46</v>
          </cell>
          <cell r="Y25">
            <v>71.260000000000005</v>
          </cell>
          <cell r="Z25">
            <v>7.39</v>
          </cell>
          <cell r="AC25">
            <v>497.92</v>
          </cell>
          <cell r="AD25">
            <v>7.88</v>
          </cell>
          <cell r="AE25">
            <v>4.2699999999999996</v>
          </cell>
          <cell r="AG25">
            <v>80.8</v>
          </cell>
          <cell r="AH25">
            <v>149.07</v>
          </cell>
          <cell r="AT25">
            <v>3923.61</v>
          </cell>
        </row>
        <row r="26">
          <cell r="A26" t="str">
            <v>将乐县医院(含中医院)</v>
          </cell>
          <cell r="B26">
            <v>1257.93</v>
          </cell>
          <cell r="C26">
            <v>572.39</v>
          </cell>
          <cell r="D26">
            <v>45.5</v>
          </cell>
          <cell r="K26">
            <v>325.32</v>
          </cell>
          <cell r="L26">
            <v>25.86</v>
          </cell>
          <cell r="U26">
            <v>279.76</v>
          </cell>
          <cell r="V26">
            <v>22.24</v>
          </cell>
          <cell r="Y26">
            <v>80.459999999999994</v>
          </cell>
          <cell r="Z26">
            <v>6.4</v>
          </cell>
          <cell r="AC26">
            <v>475.87</v>
          </cell>
          <cell r="AD26">
            <v>8.14</v>
          </cell>
          <cell r="AE26">
            <v>4.8099999999999996</v>
          </cell>
          <cell r="AG26">
            <v>79.81</v>
          </cell>
          <cell r="AH26">
            <v>157.08000000000001</v>
          </cell>
          <cell r="AT26">
            <v>3873.58</v>
          </cell>
        </row>
        <row r="27">
          <cell r="A27" t="str">
            <v>将乐县中医院</v>
          </cell>
          <cell r="B27">
            <v>0</v>
          </cell>
          <cell r="C27">
            <v>0</v>
          </cell>
          <cell r="D27" t="e">
            <v>#DIV/0!</v>
          </cell>
          <cell r="K27">
            <v>0</v>
          </cell>
          <cell r="L27" t="e">
            <v>#DIV/0!</v>
          </cell>
          <cell r="U27">
            <v>0</v>
          </cell>
          <cell r="V27" t="e">
            <v>#DIV/0!</v>
          </cell>
          <cell r="Y27">
            <v>0</v>
          </cell>
          <cell r="Z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G27" t="e">
            <v>#DIV/0!</v>
          </cell>
          <cell r="AH27" t="e">
            <v>#DIV/0!</v>
          </cell>
          <cell r="AT27" t="e">
            <v>#DIV/0!</v>
          </cell>
        </row>
        <row r="28">
          <cell r="A28" t="str">
            <v>泰宁县医院</v>
          </cell>
          <cell r="B28">
            <v>808.13</v>
          </cell>
          <cell r="C28">
            <v>376.28</v>
          </cell>
          <cell r="D28">
            <v>46.57</v>
          </cell>
          <cell r="K28">
            <v>200.77</v>
          </cell>
          <cell r="L28">
            <v>24.84</v>
          </cell>
          <cell r="U28">
            <v>179.12</v>
          </cell>
          <cell r="V28">
            <v>22.16</v>
          </cell>
          <cell r="Y28">
            <v>51.96</v>
          </cell>
          <cell r="Z28">
            <v>6.43</v>
          </cell>
          <cell r="AC28">
            <v>572.20000000000005</v>
          </cell>
          <cell r="AD28">
            <v>6.96</v>
          </cell>
          <cell r="AE28">
            <v>5.07</v>
          </cell>
          <cell r="AG28">
            <v>87.31</v>
          </cell>
          <cell r="AH28">
            <v>176.45</v>
          </cell>
          <cell r="AT28">
            <v>3982.51</v>
          </cell>
        </row>
        <row r="29">
          <cell r="A29" t="str">
            <v>泰宁县中医院</v>
          </cell>
          <cell r="B29">
            <v>262.77999999999997</v>
          </cell>
          <cell r="C29">
            <v>134.01</v>
          </cell>
          <cell r="D29">
            <v>51</v>
          </cell>
          <cell r="K29">
            <v>59.76</v>
          </cell>
          <cell r="L29">
            <v>22.74</v>
          </cell>
          <cell r="U29">
            <v>58.53</v>
          </cell>
          <cell r="V29">
            <v>22.27</v>
          </cell>
          <cell r="Y29">
            <v>10.48</v>
          </cell>
          <cell r="Z29">
            <v>3.99</v>
          </cell>
          <cell r="AC29">
            <v>493.68</v>
          </cell>
          <cell r="AD29">
            <v>8.56</v>
          </cell>
          <cell r="AE29">
            <v>7.57</v>
          </cell>
          <cell r="AG29">
            <v>65.290000000000006</v>
          </cell>
          <cell r="AH29">
            <v>142.91999999999999</v>
          </cell>
          <cell r="AT29">
            <v>4225.8999999999996</v>
          </cell>
        </row>
        <row r="30">
          <cell r="A30" t="str">
            <v>建宁县医院</v>
          </cell>
          <cell r="B30">
            <v>629.21</v>
          </cell>
          <cell r="C30">
            <v>266.31</v>
          </cell>
          <cell r="D30">
            <v>42.33</v>
          </cell>
          <cell r="K30">
            <v>177.38</v>
          </cell>
          <cell r="L30">
            <v>28.19</v>
          </cell>
          <cell r="U30">
            <v>144.13</v>
          </cell>
          <cell r="V30">
            <v>22.91</v>
          </cell>
          <cell r="Y30">
            <v>41.39</v>
          </cell>
          <cell r="Z30">
            <v>6.58</v>
          </cell>
          <cell r="AC30">
            <v>556.92999999999995</v>
          </cell>
          <cell r="AD30">
            <v>6.5</v>
          </cell>
          <cell r="AE30">
            <v>4.47</v>
          </cell>
          <cell r="AG30">
            <v>96.06</v>
          </cell>
          <cell r="AH30">
            <v>120.4</v>
          </cell>
          <cell r="AT30">
            <v>3620.05</v>
          </cell>
        </row>
        <row r="31">
          <cell r="A31" t="str">
            <v>另专科医院</v>
          </cell>
        </row>
        <row r="32">
          <cell r="A32" t="str">
            <v>三明市第四医院</v>
          </cell>
          <cell r="B32">
            <v>145.44</v>
          </cell>
          <cell r="C32">
            <v>36.47</v>
          </cell>
          <cell r="D32">
            <v>25.07</v>
          </cell>
          <cell r="K32">
            <v>9.19</v>
          </cell>
          <cell r="L32">
            <v>6.32</v>
          </cell>
          <cell r="U32">
            <v>99.6</v>
          </cell>
          <cell r="V32">
            <v>68.48</v>
          </cell>
          <cell r="Y32">
            <v>0.18</v>
          </cell>
          <cell r="Z32">
            <v>0.12</v>
          </cell>
          <cell r="AC32">
            <v>70.64</v>
          </cell>
          <cell r="AD32">
            <v>37.159999999999997</v>
          </cell>
          <cell r="AE32">
            <v>4.0199999999999996</v>
          </cell>
          <cell r="AG32">
            <v>97.45</v>
          </cell>
          <cell r="AH32">
            <v>380.27</v>
          </cell>
          <cell r="AT32">
            <v>2624.98</v>
          </cell>
        </row>
        <row r="33">
          <cell r="A33" t="str">
            <v>永安市第六医院</v>
          </cell>
          <cell r="B33">
            <v>135.31</v>
          </cell>
          <cell r="C33">
            <v>95.74</v>
          </cell>
          <cell r="D33">
            <v>70.75</v>
          </cell>
          <cell r="K33">
            <v>10.78</v>
          </cell>
          <cell r="L33">
            <v>7.97</v>
          </cell>
          <cell r="U33">
            <v>28.76</v>
          </cell>
          <cell r="V33">
            <v>21.25</v>
          </cell>
          <cell r="Y33">
            <v>0.03</v>
          </cell>
          <cell r="Z33">
            <v>0.02</v>
          </cell>
          <cell r="AC33">
            <v>165.45</v>
          </cell>
          <cell r="AD33">
            <v>49.9</v>
          </cell>
          <cell r="AE33">
            <v>6.8</v>
          </cell>
          <cell r="AG33">
            <v>110.12</v>
          </cell>
          <cell r="AH33">
            <v>186.2</v>
          </cell>
          <cell r="AT33">
            <v>8255.9599999999991</v>
          </cell>
        </row>
        <row r="34">
          <cell r="A34" t="str">
            <v>梅列区医院</v>
          </cell>
          <cell r="B34">
            <v>349.56</v>
          </cell>
          <cell r="C34">
            <v>171.09</v>
          </cell>
          <cell r="D34">
            <v>48.95</v>
          </cell>
          <cell r="K34">
            <v>80.03</v>
          </cell>
          <cell r="L34">
            <v>22.89</v>
          </cell>
          <cell r="U34">
            <v>75.27</v>
          </cell>
          <cell r="V34">
            <v>21.53</v>
          </cell>
          <cell r="Y34">
            <v>23.17</v>
          </cell>
          <cell r="Z34">
            <v>6.63</v>
          </cell>
          <cell r="AC34">
            <v>658.2</v>
          </cell>
          <cell r="AD34">
            <v>6.21</v>
          </cell>
          <cell r="AE34">
            <v>5.78</v>
          </cell>
          <cell r="AG34">
            <v>98.2</v>
          </cell>
          <cell r="AH34">
            <v>127.11</v>
          </cell>
          <cell r="AT34">
            <v>4087.42</v>
          </cell>
        </row>
      </sheetData>
      <sheetData sheetId="7">
        <row r="8">
          <cell r="B8">
            <v>182533.2</v>
          </cell>
          <cell r="D8">
            <v>73083.100000000006</v>
          </cell>
          <cell r="E8">
            <v>40.04</v>
          </cell>
          <cell r="F8">
            <v>6123.23</v>
          </cell>
          <cell r="G8">
            <v>3.35</v>
          </cell>
          <cell r="H8">
            <v>19379.349999999999</v>
          </cell>
          <cell r="I8">
            <v>10.62</v>
          </cell>
          <cell r="J8">
            <v>47580.52</v>
          </cell>
          <cell r="K8">
            <v>26.07</v>
          </cell>
          <cell r="L8">
            <v>49853.55</v>
          </cell>
          <cell r="M8">
            <v>27.31</v>
          </cell>
          <cell r="V8">
            <v>43096.47</v>
          </cell>
          <cell r="W8">
            <v>23.61</v>
          </cell>
          <cell r="Z8">
            <v>16500.080000000002</v>
          </cell>
          <cell r="AA8">
            <v>9.0399999999999991</v>
          </cell>
        </row>
        <row r="9">
          <cell r="E9">
            <v>36.46</v>
          </cell>
          <cell r="Z9">
            <v>5652.36</v>
          </cell>
        </row>
        <row r="10">
          <cell r="E10">
            <v>40.51</v>
          </cell>
          <cell r="Z10">
            <v>3002.89</v>
          </cell>
        </row>
        <row r="11">
          <cell r="E11">
            <v>42.35</v>
          </cell>
          <cell r="Z11">
            <v>900.2</v>
          </cell>
        </row>
        <row r="12">
          <cell r="E12">
            <v>46.58</v>
          </cell>
          <cell r="Z12">
            <v>56.94</v>
          </cell>
        </row>
        <row r="13">
          <cell r="E13">
            <v>39.51</v>
          </cell>
          <cell r="Z13">
            <v>986.22</v>
          </cell>
        </row>
        <row r="14">
          <cell r="B14">
            <v>6775.97</v>
          </cell>
          <cell r="E14">
            <v>42.96</v>
          </cell>
          <cell r="F14">
            <v>300.83</v>
          </cell>
          <cell r="H14">
            <v>775.72</v>
          </cell>
          <cell r="J14">
            <v>1835.09</v>
          </cell>
          <cell r="L14">
            <v>1892.94</v>
          </cell>
          <cell r="O14">
            <v>1031.17</v>
          </cell>
          <cell r="Q14">
            <v>861.77</v>
          </cell>
          <cell r="V14">
            <v>1502.12</v>
          </cell>
          <cell r="X14">
            <v>689.14</v>
          </cell>
          <cell r="Z14">
            <v>469.27</v>
          </cell>
          <cell r="AB14">
            <v>225.23</v>
          </cell>
          <cell r="AD14">
            <v>584.03</v>
          </cell>
        </row>
        <row r="15">
          <cell r="B15">
            <v>2420.94</v>
          </cell>
          <cell r="E15">
            <v>42.35</v>
          </cell>
          <cell r="F15">
            <v>81.430000000000007</v>
          </cell>
          <cell r="H15">
            <v>298.06</v>
          </cell>
          <cell r="J15">
            <v>645.54</v>
          </cell>
          <cell r="L15">
            <v>558.55999999999995</v>
          </cell>
          <cell r="O15">
            <v>299.86</v>
          </cell>
          <cell r="Q15">
            <v>258.7</v>
          </cell>
          <cell r="V15">
            <v>695.38</v>
          </cell>
          <cell r="X15">
            <v>271.7</v>
          </cell>
          <cell r="Z15">
            <v>141.97</v>
          </cell>
          <cell r="AB15">
            <v>68.55</v>
          </cell>
          <cell r="AD15">
            <v>259.52</v>
          </cell>
        </row>
        <row r="16">
          <cell r="B16">
            <v>4639.22</v>
          </cell>
          <cell r="E16">
            <v>41.6</v>
          </cell>
          <cell r="F16">
            <v>138.29</v>
          </cell>
          <cell r="H16">
            <v>661.69</v>
          </cell>
          <cell r="J16">
            <v>1130.05</v>
          </cell>
          <cell r="L16">
            <v>1325.9</v>
          </cell>
          <cell r="O16">
            <v>741</v>
          </cell>
          <cell r="Q16">
            <v>584.9</v>
          </cell>
          <cell r="V16">
            <v>1078.71</v>
          </cell>
          <cell r="X16">
            <v>542.59</v>
          </cell>
          <cell r="Z16">
            <v>304.58</v>
          </cell>
          <cell r="AB16">
            <v>90.68</v>
          </cell>
          <cell r="AD16">
            <v>447.92</v>
          </cell>
        </row>
        <row r="17">
          <cell r="B17">
            <v>660.71</v>
          </cell>
          <cell r="E17">
            <v>50.41</v>
          </cell>
          <cell r="F17">
            <v>17.2</v>
          </cell>
          <cell r="H17">
            <v>147.16</v>
          </cell>
          <cell r="J17">
            <v>168.69</v>
          </cell>
          <cell r="L17">
            <v>134.66999999999999</v>
          </cell>
          <cell r="O17">
            <v>69.25</v>
          </cell>
          <cell r="Q17">
            <v>65.42</v>
          </cell>
          <cell r="V17">
            <v>186.61</v>
          </cell>
          <cell r="X17">
            <v>117.56</v>
          </cell>
          <cell r="Z17">
            <v>6.38</v>
          </cell>
          <cell r="AB17">
            <v>0</v>
          </cell>
          <cell r="AD17">
            <v>39.21</v>
          </cell>
        </row>
        <row r="18">
          <cell r="B18">
            <v>5130.1899999999996</v>
          </cell>
          <cell r="E18">
            <v>41.57</v>
          </cell>
          <cell r="F18">
            <v>223.28</v>
          </cell>
          <cell r="H18">
            <v>630.26</v>
          </cell>
          <cell r="J18">
            <v>1279.22</v>
          </cell>
          <cell r="L18">
            <v>1591.67</v>
          </cell>
          <cell r="O18">
            <v>1006.95</v>
          </cell>
          <cell r="Q18">
            <v>584.72</v>
          </cell>
          <cell r="V18">
            <v>1083.97</v>
          </cell>
          <cell r="X18">
            <v>452.13</v>
          </cell>
          <cell r="Z18">
            <v>321.79000000000002</v>
          </cell>
          <cell r="AB18">
            <v>126.53</v>
          </cell>
          <cell r="AD18">
            <v>344.1</v>
          </cell>
        </row>
        <row r="19">
          <cell r="B19">
            <v>447.58</v>
          </cell>
          <cell r="E19">
            <v>53.85</v>
          </cell>
          <cell r="F19">
            <v>10.38</v>
          </cell>
          <cell r="H19">
            <v>102.31</v>
          </cell>
          <cell r="J19">
            <v>128.37</v>
          </cell>
          <cell r="L19">
            <v>80.14</v>
          </cell>
          <cell r="O19">
            <v>35.24</v>
          </cell>
          <cell r="Q19">
            <v>44.9</v>
          </cell>
          <cell r="V19">
            <v>121.68</v>
          </cell>
          <cell r="X19">
            <v>111.27</v>
          </cell>
          <cell r="Z19">
            <v>4.7</v>
          </cell>
          <cell r="AB19">
            <v>0</v>
          </cell>
          <cell r="AD19">
            <v>18</v>
          </cell>
        </row>
        <row r="20">
          <cell r="B20">
            <v>9371.41</v>
          </cell>
          <cell r="E20">
            <v>36.450000000000003</v>
          </cell>
          <cell r="F20">
            <v>267.97000000000003</v>
          </cell>
          <cell r="H20">
            <v>1041.29</v>
          </cell>
          <cell r="J20">
            <v>2106.52</v>
          </cell>
          <cell r="L20">
            <v>3145.14</v>
          </cell>
          <cell r="O20">
            <v>1725.94</v>
          </cell>
          <cell r="Q20">
            <v>1419.2</v>
          </cell>
          <cell r="V20">
            <v>2173.7600000000002</v>
          </cell>
          <cell r="X20">
            <v>865.41</v>
          </cell>
          <cell r="Z20">
            <v>636.73</v>
          </cell>
          <cell r="AB20">
            <v>276.74</v>
          </cell>
          <cell r="AD20">
            <v>931.21</v>
          </cell>
        </row>
        <row r="21">
          <cell r="B21">
            <v>1988.77</v>
          </cell>
          <cell r="E21">
            <v>38.869999999999997</v>
          </cell>
          <cell r="F21">
            <v>43.52</v>
          </cell>
          <cell r="H21">
            <v>285.94</v>
          </cell>
          <cell r="J21">
            <v>443.49</v>
          </cell>
          <cell r="L21">
            <v>567.83000000000004</v>
          </cell>
          <cell r="O21">
            <v>368.61</v>
          </cell>
          <cell r="Q21">
            <v>199.22</v>
          </cell>
          <cell r="V21">
            <v>604.97</v>
          </cell>
          <cell r="X21">
            <v>367.4</v>
          </cell>
          <cell r="Z21">
            <v>43.02</v>
          </cell>
          <cell r="AB21">
            <v>4.28</v>
          </cell>
          <cell r="AD21">
            <v>142.28</v>
          </cell>
        </row>
        <row r="22">
          <cell r="B22">
            <v>9789.2099999999991</v>
          </cell>
          <cell r="E22">
            <v>39.090000000000003</v>
          </cell>
          <cell r="F22">
            <v>354.49</v>
          </cell>
          <cell r="H22">
            <v>1153.43</v>
          </cell>
          <cell r="J22">
            <v>2318.1999999999998</v>
          </cell>
          <cell r="L22">
            <v>2858.92</v>
          </cell>
          <cell r="O22">
            <v>1664.08</v>
          </cell>
          <cell r="Q22">
            <v>1194.8399999999999</v>
          </cell>
          <cell r="V22">
            <v>2240.62</v>
          </cell>
          <cell r="X22">
            <v>986.36</v>
          </cell>
          <cell r="Z22">
            <v>863.55</v>
          </cell>
          <cell r="AB22">
            <v>564.34</v>
          </cell>
          <cell r="AD22">
            <v>642.37</v>
          </cell>
        </row>
        <row r="23">
          <cell r="B23">
            <v>2762.4</v>
          </cell>
          <cell r="E23">
            <v>43.18</v>
          </cell>
          <cell r="F23">
            <v>77.73</v>
          </cell>
          <cell r="H23">
            <v>346.12</v>
          </cell>
          <cell r="J23">
            <v>768.91</v>
          </cell>
          <cell r="L23">
            <v>452.22</v>
          </cell>
          <cell r="O23">
            <v>259.89</v>
          </cell>
          <cell r="Q23">
            <v>192.33</v>
          </cell>
          <cell r="V23">
            <v>1051.8499999999999</v>
          </cell>
          <cell r="X23">
            <v>645.66</v>
          </cell>
          <cell r="Z23">
            <v>65.569999999999993</v>
          </cell>
          <cell r="AB23">
            <v>16.420000000000002</v>
          </cell>
          <cell r="AD23">
            <v>115.8</v>
          </cell>
        </row>
        <row r="24">
          <cell r="B24">
            <v>12056.22</v>
          </cell>
          <cell r="E24">
            <v>39.200000000000003</v>
          </cell>
          <cell r="F24">
            <v>408.63</v>
          </cell>
          <cell r="H24">
            <v>1417.96</v>
          </cell>
          <cell r="J24">
            <v>2898.56</v>
          </cell>
          <cell r="L24">
            <v>3629.42</v>
          </cell>
          <cell r="O24">
            <v>1943.15</v>
          </cell>
          <cell r="Q24">
            <v>1686.27</v>
          </cell>
          <cell r="V24">
            <v>2750.58</v>
          </cell>
          <cell r="X24">
            <v>1238.3599999999999</v>
          </cell>
          <cell r="Z24">
            <v>951.07</v>
          </cell>
          <cell r="AB24">
            <v>382.56</v>
          </cell>
          <cell r="AD24">
            <v>1021.55</v>
          </cell>
        </row>
        <row r="25">
          <cell r="B25">
            <v>7480.5</v>
          </cell>
          <cell r="E25">
            <v>39.03</v>
          </cell>
          <cell r="F25">
            <v>256.02</v>
          </cell>
          <cell r="H25">
            <v>763.56</v>
          </cell>
          <cell r="J25">
            <v>1899.81</v>
          </cell>
          <cell r="L25">
            <v>1922.86</v>
          </cell>
          <cell r="O25">
            <v>954.84</v>
          </cell>
          <cell r="Q25">
            <v>968.02</v>
          </cell>
          <cell r="V25">
            <v>2012.88</v>
          </cell>
          <cell r="X25">
            <v>931.82</v>
          </cell>
          <cell r="Z25">
            <v>625.37</v>
          </cell>
          <cell r="AB25">
            <v>351.94</v>
          </cell>
          <cell r="AD25">
            <v>526.53</v>
          </cell>
        </row>
        <row r="26">
          <cell r="B26">
            <v>9157.02</v>
          </cell>
          <cell r="E26">
            <v>45.85</v>
          </cell>
          <cell r="F26">
            <v>408.94</v>
          </cell>
          <cell r="H26">
            <v>1445.67</v>
          </cell>
          <cell r="J26">
            <v>2343.42</v>
          </cell>
          <cell r="L26">
            <v>2267.66</v>
          </cell>
          <cell r="O26">
            <v>1154.47</v>
          </cell>
          <cell r="Q26">
            <v>1113.19</v>
          </cell>
          <cell r="V26">
            <v>2055.71</v>
          </cell>
          <cell r="X26">
            <v>833.78</v>
          </cell>
          <cell r="Z26">
            <v>635.62</v>
          </cell>
          <cell r="AB26">
            <v>357.45</v>
          </cell>
          <cell r="AD26">
            <v>774.07</v>
          </cell>
        </row>
        <row r="27">
          <cell r="B27">
            <v>0</v>
          </cell>
          <cell r="E27" t="e">
            <v>#DIV/0!</v>
          </cell>
          <cell r="F27">
            <v>0</v>
          </cell>
          <cell r="H27">
            <v>0</v>
          </cell>
          <cell r="J27">
            <v>0</v>
          </cell>
          <cell r="L27">
            <v>0</v>
          </cell>
          <cell r="O27">
            <v>0</v>
          </cell>
          <cell r="Q27">
            <v>0</v>
          </cell>
          <cell r="V27">
            <v>0</v>
          </cell>
          <cell r="X27">
            <v>0</v>
          </cell>
          <cell r="Z27">
            <v>0</v>
          </cell>
          <cell r="AB27">
            <v>0</v>
          </cell>
          <cell r="AD27">
            <v>0</v>
          </cell>
        </row>
        <row r="28">
          <cell r="B28">
            <v>6159.49</v>
          </cell>
          <cell r="E28">
            <v>47.57</v>
          </cell>
          <cell r="F28">
            <v>216.75</v>
          </cell>
          <cell r="H28">
            <v>720.03</v>
          </cell>
          <cell r="J28">
            <v>1992.85</v>
          </cell>
          <cell r="L28">
            <v>1378.43</v>
          </cell>
          <cell r="O28">
            <v>641.35</v>
          </cell>
          <cell r="Q28">
            <v>737.08</v>
          </cell>
          <cell r="V28">
            <v>1430.45</v>
          </cell>
          <cell r="X28">
            <v>628.86</v>
          </cell>
          <cell r="Z28">
            <v>420.98</v>
          </cell>
          <cell r="AB28">
            <v>180.11</v>
          </cell>
          <cell r="AD28">
            <v>354.82</v>
          </cell>
        </row>
        <row r="29">
          <cell r="B29">
            <v>2014.85</v>
          </cell>
          <cell r="E29">
            <v>51.56</v>
          </cell>
          <cell r="F29">
            <v>88.87</v>
          </cell>
          <cell r="H29">
            <v>220.55</v>
          </cell>
          <cell r="J29">
            <v>729.44</v>
          </cell>
          <cell r="L29">
            <v>413.53</v>
          </cell>
          <cell r="O29">
            <v>217.17</v>
          </cell>
          <cell r="Q29">
            <v>196.36</v>
          </cell>
          <cell r="V29">
            <v>471.64</v>
          </cell>
          <cell r="X29">
            <v>286.89999999999998</v>
          </cell>
          <cell r="Z29">
            <v>90.82</v>
          </cell>
          <cell r="AB29">
            <v>38.729999999999997</v>
          </cell>
          <cell r="AD29">
            <v>109.94</v>
          </cell>
        </row>
        <row r="30">
          <cell r="B30">
            <v>4572.25</v>
          </cell>
          <cell r="C30">
            <v>14.59</v>
          </cell>
          <cell r="D30">
            <v>1869.51</v>
          </cell>
          <cell r="E30">
            <v>40.89</v>
          </cell>
          <cell r="F30">
            <v>200.58</v>
          </cell>
          <cell r="G30">
            <v>4.3899999999999997</v>
          </cell>
          <cell r="H30">
            <v>486.23</v>
          </cell>
          <cell r="I30">
            <v>10.63</v>
          </cell>
          <cell r="J30">
            <v>1182.7</v>
          </cell>
          <cell r="K30">
            <v>25.87</v>
          </cell>
          <cell r="L30">
            <v>1285.1400000000001</v>
          </cell>
          <cell r="M30">
            <v>28.11</v>
          </cell>
          <cell r="O30">
            <v>700.75</v>
          </cell>
          <cell r="P30">
            <v>15.33</v>
          </cell>
          <cell r="Q30">
            <v>584.39</v>
          </cell>
          <cell r="R30">
            <v>12.78</v>
          </cell>
          <cell r="T30">
            <v>31</v>
          </cell>
          <cell r="V30">
            <v>1097.55</v>
          </cell>
          <cell r="W30">
            <v>24</v>
          </cell>
          <cell r="X30">
            <v>439.02</v>
          </cell>
          <cell r="Y30">
            <v>40</v>
          </cell>
          <cell r="Z30">
            <v>320.05</v>
          </cell>
          <cell r="AA30">
            <v>7</v>
          </cell>
          <cell r="AB30">
            <v>107.45</v>
          </cell>
          <cell r="AC30">
            <v>33.57</v>
          </cell>
          <cell r="AD30">
            <v>442.31</v>
          </cell>
          <cell r="AE30">
            <v>526.38</v>
          </cell>
          <cell r="AF30">
            <v>6.59</v>
          </cell>
          <cell r="AG30">
            <v>4.3099999999999996</v>
          </cell>
          <cell r="AI30">
            <v>94.05</v>
          </cell>
          <cell r="AJ30">
            <v>118.43</v>
          </cell>
          <cell r="AL30">
            <v>38.51</v>
          </cell>
          <cell r="AM30">
            <v>32.520000000000003</v>
          </cell>
          <cell r="AN30">
            <v>14.32</v>
          </cell>
          <cell r="AO30">
            <v>12.09</v>
          </cell>
          <cell r="AP30">
            <v>21.97</v>
          </cell>
          <cell r="AQ30">
            <v>18.55</v>
          </cell>
          <cell r="AR30">
            <v>19.3</v>
          </cell>
          <cell r="AS30">
            <v>16.3</v>
          </cell>
          <cell r="AT30">
            <v>24.33</v>
          </cell>
          <cell r="AU30">
            <v>20.54</v>
          </cell>
          <cell r="AV30">
            <v>3468.84</v>
          </cell>
          <cell r="AX30">
            <v>604.65</v>
          </cell>
          <cell r="AY30">
            <v>17.43</v>
          </cell>
          <cell r="AZ30">
            <v>397.71</v>
          </cell>
          <cell r="BA30">
            <v>11.47</v>
          </cell>
          <cell r="BB30">
            <v>461.82</v>
          </cell>
          <cell r="BC30">
            <v>13.31</v>
          </cell>
          <cell r="BD30">
            <v>445.33</v>
          </cell>
          <cell r="BE30">
            <v>12.84</v>
          </cell>
          <cell r="BF30">
            <v>486.94</v>
          </cell>
          <cell r="BG30">
            <v>14.04</v>
          </cell>
          <cell r="BH30">
            <v>1072.3900000000001</v>
          </cell>
          <cell r="BI30">
            <v>30.91</v>
          </cell>
        </row>
        <row r="32">
          <cell r="E32">
            <v>46.83</v>
          </cell>
        </row>
        <row r="33">
          <cell r="E33">
            <v>70.72</v>
          </cell>
        </row>
        <row r="34">
          <cell r="E34">
            <v>53.51</v>
          </cell>
        </row>
        <row r="36">
          <cell r="B36">
            <v>17630.45</v>
          </cell>
          <cell r="D36">
            <v>6293.27</v>
          </cell>
          <cell r="E36">
            <v>35.69</v>
          </cell>
          <cell r="F36">
            <v>596.11</v>
          </cell>
          <cell r="G36">
            <v>3.38</v>
          </cell>
          <cell r="H36">
            <v>3715.42</v>
          </cell>
          <cell r="I36">
            <v>21.07</v>
          </cell>
          <cell r="J36">
            <v>1981.74</v>
          </cell>
          <cell r="K36">
            <v>11.24</v>
          </cell>
          <cell r="L36">
            <v>2522.17</v>
          </cell>
          <cell r="M36">
            <v>14.31</v>
          </cell>
          <cell r="V36">
            <v>8703.34</v>
          </cell>
          <cell r="W36">
            <v>49.37</v>
          </cell>
          <cell r="Z36">
            <v>111.67</v>
          </cell>
          <cell r="AA36">
            <v>0.63</v>
          </cell>
        </row>
      </sheetData>
      <sheetData sheetId="8"/>
      <sheetData sheetId="9">
        <row r="7">
          <cell r="B7">
            <v>2677.99</v>
          </cell>
          <cell r="C7">
            <v>957.57</v>
          </cell>
          <cell r="H7">
            <v>383.04</v>
          </cell>
          <cell r="I7">
            <v>14.3</v>
          </cell>
          <cell r="N7">
            <v>1321.25</v>
          </cell>
          <cell r="O7">
            <v>49.34</v>
          </cell>
          <cell r="R7">
            <v>120.23</v>
          </cell>
          <cell r="S7">
            <v>5.63</v>
          </cell>
          <cell r="T7">
            <v>2.78</v>
          </cell>
          <cell r="U7">
            <v>62.75</v>
          </cell>
          <cell r="V7">
            <v>49.14</v>
          </cell>
          <cell r="AG7">
            <v>676.89</v>
          </cell>
        </row>
      </sheetData>
      <sheetData sheetId="10">
        <row r="4">
          <cell r="S4">
            <v>40.61</v>
          </cell>
          <cell r="T4">
            <v>6307.46</v>
          </cell>
          <cell r="U4">
            <v>27.27</v>
          </cell>
        </row>
        <row r="5">
          <cell r="S5">
            <v>37.020000000000003</v>
          </cell>
          <cell r="T5">
            <v>1697.2</v>
          </cell>
          <cell r="U5">
            <v>27.92</v>
          </cell>
        </row>
        <row r="6">
          <cell r="S6">
            <v>40.79</v>
          </cell>
          <cell r="T6">
            <v>786.67</v>
          </cell>
          <cell r="U6">
            <v>24.86</v>
          </cell>
        </row>
        <row r="7">
          <cell r="S7">
            <v>45.2</v>
          </cell>
          <cell r="T7">
            <v>438.74</v>
          </cell>
          <cell r="U7">
            <v>27.82</v>
          </cell>
        </row>
        <row r="8">
          <cell r="S8">
            <v>39.979999999999997</v>
          </cell>
          <cell r="T8">
            <v>77.98</v>
          </cell>
          <cell r="U8">
            <v>32.36</v>
          </cell>
        </row>
        <row r="9">
          <cell r="S9">
            <v>40.01</v>
          </cell>
          <cell r="T9">
            <v>386.46</v>
          </cell>
          <cell r="U9">
            <v>27.06</v>
          </cell>
        </row>
        <row r="10">
          <cell r="S10">
            <v>42.2</v>
          </cell>
          <cell r="T10">
            <v>253.58</v>
          </cell>
          <cell r="U10">
            <v>29.33</v>
          </cell>
        </row>
        <row r="11">
          <cell r="S11">
            <v>42.58</v>
          </cell>
          <cell r="T11">
            <v>68.900000000000006</v>
          </cell>
          <cell r="U11">
            <v>23.28</v>
          </cell>
        </row>
        <row r="12">
          <cell r="S12">
            <v>40.520000000000003</v>
          </cell>
          <cell r="T12">
            <v>182.96</v>
          </cell>
          <cell r="U12">
            <v>30.69</v>
          </cell>
        </row>
        <row r="13">
          <cell r="S13">
            <v>44.95</v>
          </cell>
          <cell r="T13">
            <v>12.07</v>
          </cell>
          <cell r="U13">
            <v>19.27</v>
          </cell>
        </row>
        <row r="14">
          <cell r="S14">
            <v>41.59</v>
          </cell>
          <cell r="T14">
            <v>209.09</v>
          </cell>
          <cell r="U14">
            <v>31.78</v>
          </cell>
        </row>
        <row r="15">
          <cell r="S15">
            <v>57.48</v>
          </cell>
          <cell r="T15">
            <v>6.9</v>
          </cell>
          <cell r="U15">
            <v>12.94</v>
          </cell>
        </row>
        <row r="16">
          <cell r="S16">
            <v>38.130000000000003</v>
          </cell>
          <cell r="T16">
            <v>405.97</v>
          </cell>
          <cell r="U16">
            <v>33.46</v>
          </cell>
        </row>
        <row r="17">
          <cell r="S17">
            <v>38.54</v>
          </cell>
          <cell r="T17">
            <v>74.790000000000006</v>
          </cell>
          <cell r="U17">
            <v>29.4</v>
          </cell>
        </row>
        <row r="18">
          <cell r="S18">
            <v>38.880000000000003</v>
          </cell>
          <cell r="T18">
            <v>364.85</v>
          </cell>
          <cell r="U18">
            <v>29.11</v>
          </cell>
        </row>
        <row r="19">
          <cell r="S19">
            <v>46.8</v>
          </cell>
          <cell r="T19">
            <v>53.52</v>
          </cell>
          <cell r="U19">
            <v>15.52</v>
          </cell>
        </row>
        <row r="20">
          <cell r="S20">
            <v>40.01</v>
          </cell>
          <cell r="T20">
            <v>456.4</v>
          </cell>
          <cell r="U20">
            <v>30.22</v>
          </cell>
        </row>
        <row r="21">
          <cell r="S21">
            <v>42.3</v>
          </cell>
          <cell r="T21">
            <v>237.88</v>
          </cell>
          <cell r="U21">
            <v>26</v>
          </cell>
        </row>
        <row r="22">
          <cell r="S22">
            <v>43.3</v>
          </cell>
          <cell r="T22">
            <v>282.20999999999998</v>
          </cell>
          <cell r="U22">
            <v>25.4</v>
          </cell>
        </row>
        <row r="23">
          <cell r="S23" t="e">
            <v>#DIV/0!</v>
          </cell>
          <cell r="T23">
            <v>0</v>
          </cell>
          <cell r="U23" t="e">
            <v>#DIV/0!</v>
          </cell>
        </row>
        <row r="24">
          <cell r="S24">
            <v>50.49</v>
          </cell>
          <cell r="T24">
            <v>138.97</v>
          </cell>
          <cell r="U24">
            <v>17.920000000000002</v>
          </cell>
        </row>
        <row r="25">
          <cell r="S25">
            <v>53.73</v>
          </cell>
          <cell r="T25">
            <v>44.35</v>
          </cell>
          <cell r="U25">
            <v>19.77</v>
          </cell>
        </row>
        <row r="26">
          <cell r="S26">
            <v>42.18</v>
          </cell>
          <cell r="T26">
            <v>127.97</v>
          </cell>
          <cell r="U26">
            <v>25.11</v>
          </cell>
        </row>
        <row r="28">
          <cell r="S28">
            <v>37.81</v>
          </cell>
          <cell r="T28">
            <v>14.67</v>
          </cell>
          <cell r="U28">
            <v>8.34</v>
          </cell>
        </row>
        <row r="29">
          <cell r="S29">
            <v>70.540000000000006</v>
          </cell>
          <cell r="T29">
            <v>13.13</v>
          </cell>
          <cell r="U29">
            <v>10.01</v>
          </cell>
        </row>
        <row r="30">
          <cell r="S30">
            <v>55.53</v>
          </cell>
          <cell r="T30">
            <v>57.28</v>
          </cell>
          <cell r="U30">
            <v>17.32</v>
          </cell>
        </row>
        <row r="32">
          <cell r="S32">
            <v>35.71</v>
          </cell>
          <cell r="T32">
            <v>308.62</v>
          </cell>
          <cell r="U32">
            <v>14.29</v>
          </cell>
        </row>
      </sheetData>
      <sheetData sheetId="11"/>
      <sheetData sheetId="12">
        <row r="4">
          <cell r="B4">
            <v>13169.21</v>
          </cell>
          <cell r="C4">
            <v>5701.67</v>
          </cell>
          <cell r="D4">
            <v>0.24999999999999301</v>
          </cell>
          <cell r="E4">
            <v>4235.9799999999996</v>
          </cell>
          <cell r="F4">
            <v>0.38</v>
          </cell>
          <cell r="G4">
            <v>2730.7</v>
          </cell>
          <cell r="H4">
            <v>-0.22</v>
          </cell>
          <cell r="I4">
            <v>500.84</v>
          </cell>
          <cell r="J4">
            <v>-0.41</v>
          </cell>
        </row>
        <row r="32">
          <cell r="B32">
            <v>3038.86</v>
          </cell>
          <cell r="C32">
            <v>1072.5999999999999</v>
          </cell>
          <cell r="D32">
            <v>-7.9999999999998295E-2</v>
          </cell>
          <cell r="E32">
            <v>291.12</v>
          </cell>
          <cell r="F32">
            <v>-0.98</v>
          </cell>
          <cell r="G32">
            <v>1683.7</v>
          </cell>
          <cell r="H32">
            <v>1.26</v>
          </cell>
          <cell r="I32">
            <v>-8.57</v>
          </cell>
          <cell r="J32">
            <v>-0.19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4"/>
  <sheetViews>
    <sheetView zoomScaleNormal="100" workbookViewId="0">
      <pane xSplit="1" ySplit="8" topLeftCell="O9" activePane="bottomRight" state="frozen"/>
      <selection pane="topRight"/>
      <selection pane="bottomLeft"/>
      <selection pane="bottomRight" activeCell="AJ45" sqref="AJ45"/>
    </sheetView>
  </sheetViews>
  <sheetFormatPr defaultColWidth="9" defaultRowHeight="14.25"/>
  <cols>
    <col min="1" max="1" width="11.5" style="40" customWidth="1"/>
    <col min="2" max="2" width="8.125" style="40" customWidth="1"/>
    <col min="3" max="3" width="8.25" style="40" customWidth="1"/>
    <col min="4" max="4" width="5.875" style="40" customWidth="1"/>
    <col min="5" max="5" width="7.25" style="40" customWidth="1"/>
    <col min="6" max="6" width="6.625" style="40" customWidth="1"/>
    <col min="7" max="7" width="7.375" style="40" customWidth="1"/>
    <col min="8" max="8" width="6.75" style="40" customWidth="1"/>
    <col min="9" max="9" width="7.875" style="40" customWidth="1"/>
    <col min="10" max="10" width="6.75" style="40" customWidth="1"/>
    <col min="11" max="11" width="8.125" style="40" customWidth="1"/>
    <col min="12" max="12" width="6.625" style="40" customWidth="1"/>
    <col min="13" max="13" width="3.875" style="87" customWidth="1"/>
    <col min="14" max="14" width="9.25" style="40" customWidth="1"/>
    <col min="15" max="15" width="6.625" style="40" customWidth="1"/>
    <col min="16" max="16" width="9.25" style="40" customWidth="1"/>
    <col min="17" max="17" width="6.625" style="40" customWidth="1"/>
    <col min="18" max="18" width="8.875" style="40" customWidth="1"/>
    <col min="19" max="19" width="6.75" style="40" customWidth="1"/>
    <col min="20" max="20" width="4.125" style="87" customWidth="1"/>
    <col min="21" max="21" width="7.875" style="40" customWidth="1"/>
    <col min="22" max="22" width="6.625" style="40" customWidth="1"/>
    <col min="23" max="23" width="7.5" style="40" customWidth="1"/>
    <col min="24" max="24" width="7.875" style="40" customWidth="1"/>
    <col min="25" max="25" width="9.25" style="120" customWidth="1"/>
    <col min="26" max="26" width="6.75" style="40" customWidth="1"/>
    <col min="27" max="27" width="8.125" style="40" customWidth="1"/>
    <col min="28" max="28" width="6.75" style="40" customWidth="1"/>
    <col min="29" max="29" width="7.375" style="40" customWidth="1"/>
    <col min="30" max="30" width="6.125" style="40" customWidth="1"/>
    <col min="31" max="31" width="6.25" style="120" customWidth="1"/>
    <col min="32" max="32" width="4.375" style="88" customWidth="1"/>
    <col min="33" max="33" width="6.75" style="43" customWidth="1"/>
    <col min="34" max="34" width="7.625" style="40" customWidth="1"/>
    <col min="35" max="35" width="4.75" style="87" customWidth="1"/>
    <col min="36" max="36" width="6.625" style="40" customWidth="1"/>
    <col min="37" max="37" width="6.75" style="40" customWidth="1"/>
    <col min="38" max="38" width="6.625" style="40" customWidth="1"/>
    <col min="39" max="39" width="5.875" style="40" customWidth="1"/>
    <col min="40" max="40" width="6.625" style="40" customWidth="1"/>
    <col min="41" max="41" width="5.875" style="40" customWidth="1"/>
    <col min="42" max="43" width="7" style="40" customWidth="1"/>
    <col min="44" max="44" width="7.125" style="40" customWidth="1"/>
    <col min="45" max="45" width="5.875" style="40" customWidth="1"/>
    <col min="46" max="46" width="8.25" style="40" customWidth="1"/>
    <col min="47" max="47" width="0.25" style="40" customWidth="1"/>
    <col min="48" max="48" width="7.375" style="40" customWidth="1"/>
    <col min="49" max="49" width="5.875" style="40" customWidth="1"/>
    <col min="50" max="50" width="7.375" style="40" customWidth="1"/>
    <col min="51" max="51" width="5.875" style="40" customWidth="1"/>
    <col min="52" max="52" width="7.375" style="40" customWidth="1"/>
    <col min="53" max="53" width="5.875" style="40" customWidth="1"/>
    <col min="54" max="54" width="7.375" style="40" customWidth="1"/>
    <col min="55" max="55" width="5.875" style="40" customWidth="1"/>
    <col min="56" max="56" width="8.25" style="40" customWidth="1"/>
    <col min="57" max="57" width="5.875" style="40" customWidth="1"/>
    <col min="58" max="58" width="8.125" style="40" customWidth="1"/>
    <col min="59" max="59" width="5.875" style="40" customWidth="1"/>
    <col min="60" max="235" width="9" style="40" customWidth="1"/>
    <col min="236" max="16384" width="9" style="40"/>
  </cols>
  <sheetData>
    <row r="1" spans="1:59" ht="27.75" customHeight="1">
      <c r="A1" s="122"/>
      <c r="B1" s="130" t="s">
        <v>109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1"/>
      <c r="N1" s="130"/>
      <c r="O1" s="130"/>
      <c r="P1" s="130"/>
      <c r="Q1" s="130"/>
      <c r="R1" s="130"/>
      <c r="S1" s="130"/>
      <c r="T1" s="131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2"/>
      <c r="AG1" s="130"/>
      <c r="AH1" s="130" t="s">
        <v>110</v>
      </c>
      <c r="AI1" s="131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130"/>
    </row>
    <row r="2" spans="1:59" ht="21" customHeight="1">
      <c r="A2" s="133" t="s">
        <v>0</v>
      </c>
      <c r="B2" s="133"/>
      <c r="C2" s="98"/>
      <c r="E2" s="98"/>
      <c r="AG2" s="40"/>
    </row>
    <row r="3" spans="1:59" ht="21" customHeight="1">
      <c r="A3" s="157" t="s">
        <v>1</v>
      </c>
      <c r="B3" s="134" t="s">
        <v>2</v>
      </c>
      <c r="C3" s="135"/>
      <c r="D3" s="135"/>
      <c r="E3" s="135"/>
      <c r="F3" s="135"/>
      <c r="G3" s="135"/>
      <c r="H3" s="135"/>
      <c r="I3" s="135"/>
      <c r="J3" s="135"/>
      <c r="K3" s="136"/>
      <c r="L3" s="136"/>
      <c r="M3" s="137"/>
      <c r="N3" s="136"/>
      <c r="O3" s="136"/>
      <c r="P3" s="136"/>
      <c r="Q3" s="136"/>
      <c r="R3" s="136"/>
      <c r="S3" s="136"/>
      <c r="T3" s="137"/>
      <c r="U3" s="136"/>
      <c r="V3" s="136"/>
      <c r="W3" s="136"/>
      <c r="X3" s="136"/>
      <c r="Y3" s="136"/>
      <c r="Z3" s="136"/>
      <c r="AA3" s="136"/>
      <c r="AB3" s="138"/>
      <c r="AC3" s="169" t="s">
        <v>3</v>
      </c>
      <c r="AD3" s="160" t="s">
        <v>4</v>
      </c>
      <c r="AE3" s="160" t="s">
        <v>5</v>
      </c>
      <c r="AF3" s="172" t="s">
        <v>6</v>
      </c>
      <c r="AG3" s="160" t="s">
        <v>7</v>
      </c>
      <c r="AH3" s="139" t="s">
        <v>8</v>
      </c>
      <c r="AI3" s="140"/>
      <c r="AJ3" s="141"/>
      <c r="AK3" s="141"/>
      <c r="AL3" s="141"/>
      <c r="AM3" s="141"/>
      <c r="AN3" s="141"/>
      <c r="AO3" s="141"/>
      <c r="AP3" s="141"/>
      <c r="AQ3" s="141"/>
      <c r="AR3" s="141"/>
      <c r="AS3" s="142"/>
      <c r="AT3" s="143" t="s">
        <v>9</v>
      </c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5"/>
    </row>
    <row r="4" spans="1:59" s="120" customFormat="1" ht="21" customHeight="1">
      <c r="A4" s="158"/>
      <c r="B4" s="158" t="s">
        <v>10</v>
      </c>
      <c r="C4" s="184" t="s">
        <v>11</v>
      </c>
      <c r="D4" s="184"/>
      <c r="E4" s="160" t="s">
        <v>12</v>
      </c>
      <c r="F4" s="161" t="s">
        <v>13</v>
      </c>
      <c r="G4" s="161" t="s">
        <v>14</v>
      </c>
      <c r="H4" s="161" t="s">
        <v>13</v>
      </c>
      <c r="I4" s="161" t="s">
        <v>15</v>
      </c>
      <c r="J4" s="158" t="s">
        <v>13</v>
      </c>
      <c r="K4" s="143" t="s">
        <v>16</v>
      </c>
      <c r="L4" s="163"/>
      <c r="M4" s="181"/>
      <c r="N4" s="163"/>
      <c r="O4" s="163"/>
      <c r="P4" s="163"/>
      <c r="Q4" s="163"/>
      <c r="R4" s="134" t="s">
        <v>17</v>
      </c>
      <c r="S4" s="134"/>
      <c r="T4" s="146"/>
      <c r="U4" s="134"/>
      <c r="V4" s="147"/>
      <c r="W4" s="147"/>
      <c r="X4" s="147"/>
      <c r="Y4" s="134"/>
      <c r="Z4" s="147"/>
      <c r="AA4" s="147"/>
      <c r="AB4" s="147"/>
      <c r="AC4" s="170"/>
      <c r="AD4" s="161"/>
      <c r="AE4" s="161"/>
      <c r="AF4" s="173"/>
      <c r="AG4" s="161"/>
      <c r="AH4" s="163" t="s">
        <v>18</v>
      </c>
      <c r="AI4" s="175" t="s">
        <v>19</v>
      </c>
      <c r="AJ4" s="163" t="s">
        <v>20</v>
      </c>
      <c r="AK4" s="163"/>
      <c r="AL4" s="163"/>
      <c r="AM4" s="163"/>
      <c r="AN4" s="163"/>
      <c r="AO4" s="163"/>
      <c r="AP4" s="163"/>
      <c r="AQ4" s="163"/>
      <c r="AR4" s="163"/>
      <c r="AS4" s="163"/>
      <c r="AT4" s="161" t="s">
        <v>18</v>
      </c>
      <c r="AU4" s="178"/>
      <c r="AV4" s="162" t="s">
        <v>20</v>
      </c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</row>
    <row r="5" spans="1:59" s="120" customFormat="1" ht="21" customHeight="1">
      <c r="A5" s="158"/>
      <c r="B5" s="158"/>
      <c r="C5" s="184"/>
      <c r="D5" s="184"/>
      <c r="E5" s="161"/>
      <c r="F5" s="161"/>
      <c r="G5" s="161"/>
      <c r="H5" s="161"/>
      <c r="I5" s="161"/>
      <c r="J5" s="158"/>
      <c r="K5" s="182"/>
      <c r="L5" s="151"/>
      <c r="M5" s="183"/>
      <c r="N5" s="151"/>
      <c r="O5" s="151"/>
      <c r="P5" s="151"/>
      <c r="Q5" s="152"/>
      <c r="R5" s="166" t="s">
        <v>18</v>
      </c>
      <c r="S5" s="166" t="s">
        <v>13</v>
      </c>
      <c r="T5" s="167" t="s">
        <v>21</v>
      </c>
      <c r="U5" s="148" t="s">
        <v>22</v>
      </c>
      <c r="V5" s="148"/>
      <c r="W5" s="148"/>
      <c r="X5" s="148"/>
      <c r="Y5" s="149" t="s">
        <v>23</v>
      </c>
      <c r="Z5" s="148"/>
      <c r="AA5" s="148"/>
      <c r="AB5" s="150"/>
      <c r="AC5" s="170"/>
      <c r="AD5" s="161"/>
      <c r="AE5" s="161"/>
      <c r="AF5" s="173"/>
      <c r="AG5" s="161"/>
      <c r="AH5" s="163"/>
      <c r="AI5" s="176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1"/>
      <c r="AU5" s="179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</row>
    <row r="6" spans="1:59" s="120" customFormat="1" ht="33" customHeight="1">
      <c r="A6" s="158"/>
      <c r="B6" s="158"/>
      <c r="C6" s="184"/>
      <c r="D6" s="184"/>
      <c r="E6" s="161"/>
      <c r="F6" s="161"/>
      <c r="G6" s="161"/>
      <c r="H6" s="161"/>
      <c r="I6" s="161"/>
      <c r="J6" s="158"/>
      <c r="K6" s="162" t="s">
        <v>18</v>
      </c>
      <c r="L6" s="159" t="s">
        <v>13</v>
      </c>
      <c r="M6" s="164" t="s">
        <v>24</v>
      </c>
      <c r="N6" s="151" t="s">
        <v>25</v>
      </c>
      <c r="O6" s="151"/>
      <c r="P6" s="151"/>
      <c r="Q6" s="152"/>
      <c r="R6" s="166"/>
      <c r="S6" s="166"/>
      <c r="T6" s="167"/>
      <c r="U6" s="168" t="s">
        <v>18</v>
      </c>
      <c r="V6" s="163" t="s">
        <v>13</v>
      </c>
      <c r="W6" s="153" t="s">
        <v>26</v>
      </c>
      <c r="X6" s="154"/>
      <c r="Y6" s="159" t="s">
        <v>18</v>
      </c>
      <c r="Z6" s="162" t="s">
        <v>13</v>
      </c>
      <c r="AA6" s="155" t="s">
        <v>27</v>
      </c>
      <c r="AB6" s="156"/>
      <c r="AC6" s="170"/>
      <c r="AD6" s="161"/>
      <c r="AE6" s="161"/>
      <c r="AF6" s="173"/>
      <c r="AG6" s="161"/>
      <c r="AH6" s="163"/>
      <c r="AI6" s="176"/>
      <c r="AJ6" s="163" t="s">
        <v>28</v>
      </c>
      <c r="AK6" s="163" t="s">
        <v>29</v>
      </c>
      <c r="AL6" s="163" t="s">
        <v>30</v>
      </c>
      <c r="AM6" s="163" t="s">
        <v>29</v>
      </c>
      <c r="AN6" s="163" t="s">
        <v>31</v>
      </c>
      <c r="AO6" s="163" t="s">
        <v>29</v>
      </c>
      <c r="AP6" s="163" t="s">
        <v>32</v>
      </c>
      <c r="AQ6" s="163" t="s">
        <v>29</v>
      </c>
      <c r="AR6" s="163" t="s">
        <v>33</v>
      </c>
      <c r="AS6" s="163" t="s">
        <v>29</v>
      </c>
      <c r="AT6" s="161"/>
      <c r="AU6" s="179"/>
      <c r="AV6" s="163" t="s">
        <v>28</v>
      </c>
      <c r="AW6" s="163" t="s">
        <v>29</v>
      </c>
      <c r="AX6" s="163" t="s">
        <v>34</v>
      </c>
      <c r="AY6" s="163" t="s">
        <v>29</v>
      </c>
      <c r="AZ6" s="163" t="s">
        <v>30</v>
      </c>
      <c r="BA6" s="163" t="s">
        <v>29</v>
      </c>
      <c r="BB6" s="163" t="s">
        <v>31</v>
      </c>
      <c r="BC6" s="163" t="s">
        <v>29</v>
      </c>
      <c r="BD6" s="163" t="s">
        <v>35</v>
      </c>
      <c r="BE6" s="163" t="s">
        <v>29</v>
      </c>
      <c r="BF6" s="163" t="s">
        <v>33</v>
      </c>
      <c r="BG6" s="163" t="s">
        <v>29</v>
      </c>
    </row>
    <row r="7" spans="1:59" s="109" customFormat="1" ht="42.75">
      <c r="A7" s="159"/>
      <c r="B7" s="159"/>
      <c r="C7" s="124" t="s">
        <v>18</v>
      </c>
      <c r="D7" s="125" t="s">
        <v>13</v>
      </c>
      <c r="E7" s="162"/>
      <c r="F7" s="162"/>
      <c r="G7" s="162"/>
      <c r="H7" s="162"/>
      <c r="I7" s="162"/>
      <c r="J7" s="159"/>
      <c r="K7" s="163"/>
      <c r="L7" s="147"/>
      <c r="M7" s="165"/>
      <c r="N7" s="128" t="s">
        <v>36</v>
      </c>
      <c r="O7" s="123" t="s">
        <v>13</v>
      </c>
      <c r="P7" s="123" t="s">
        <v>37</v>
      </c>
      <c r="Q7" s="123" t="s">
        <v>13</v>
      </c>
      <c r="R7" s="149"/>
      <c r="S7" s="149"/>
      <c r="T7" s="167"/>
      <c r="U7" s="168"/>
      <c r="V7" s="163"/>
      <c r="W7" s="124" t="s">
        <v>18</v>
      </c>
      <c r="X7" s="124" t="s">
        <v>13</v>
      </c>
      <c r="Y7" s="147"/>
      <c r="Z7" s="163"/>
      <c r="AA7" s="124" t="s">
        <v>18</v>
      </c>
      <c r="AB7" s="124" t="s">
        <v>38</v>
      </c>
      <c r="AC7" s="171"/>
      <c r="AD7" s="162"/>
      <c r="AE7" s="162"/>
      <c r="AF7" s="174"/>
      <c r="AG7" s="162"/>
      <c r="AH7" s="163"/>
      <c r="AI7" s="177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2"/>
      <c r="AU7" s="180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</row>
    <row r="8" spans="1:59" s="121" customFormat="1" ht="21" customHeight="1">
      <c r="A8" s="112" t="s">
        <v>10</v>
      </c>
      <c r="B8" s="96">
        <f t="shared" ref="B8:G8" si="0">SUM(B9:B30)</f>
        <v>24990.87</v>
      </c>
      <c r="C8" s="126">
        <f t="shared" si="0"/>
        <v>9854.5</v>
      </c>
      <c r="D8" s="126">
        <f t="shared" ref="D8:D30" si="1">F8+H8+J8</f>
        <v>39.43</v>
      </c>
      <c r="E8" s="96">
        <f t="shared" si="0"/>
        <v>825.26</v>
      </c>
      <c r="F8" s="74">
        <f t="shared" ref="F8:F30" si="2">ROUND(E8/B8%,2)</f>
        <v>3.3</v>
      </c>
      <c r="G8" s="96">
        <f t="shared" si="0"/>
        <v>2521.66</v>
      </c>
      <c r="H8" s="96">
        <f t="shared" ref="H8:H30" si="3">ROUND(G8/B8%,2)</f>
        <v>10.09</v>
      </c>
      <c r="I8" s="129">
        <f t="shared" ref="I8:N8" si="4">SUM(I9:I30)</f>
        <v>6507.58</v>
      </c>
      <c r="J8" s="74">
        <f t="shared" ref="J8:J30" si="5">100-F8-H8-L8-S8</f>
        <v>26.04</v>
      </c>
      <c r="K8" s="96">
        <f t="shared" si="4"/>
        <v>7227.58</v>
      </c>
      <c r="L8" s="96">
        <f t="shared" ref="L8:L30" si="6">ROUND(K8/B8%,2)</f>
        <v>28.92</v>
      </c>
      <c r="M8" s="94"/>
      <c r="N8" s="96">
        <f t="shared" si="4"/>
        <v>4084.47</v>
      </c>
      <c r="O8" s="96">
        <f t="shared" ref="O8:O30" si="7">ROUND(N8/B8%,2)</f>
        <v>16.34</v>
      </c>
      <c r="P8" s="96">
        <f>SUM(P9:P30)</f>
        <v>3143.11</v>
      </c>
      <c r="Q8" s="96">
        <f t="shared" ref="Q8:Q30" si="8">ROUND(P8/B8%,2)</f>
        <v>12.58</v>
      </c>
      <c r="R8" s="74">
        <f t="shared" ref="R8:R30" si="9">U8+Y8</f>
        <v>7908.79</v>
      </c>
      <c r="S8" s="74">
        <f t="shared" ref="S8:S30" si="10">ROUND(R8/B8%,2)</f>
        <v>31.65</v>
      </c>
      <c r="T8" s="101"/>
      <c r="U8" s="96">
        <f t="shared" ref="U8:Y8" si="11">SUM(U9:U30)</f>
        <v>5760.98</v>
      </c>
      <c r="V8" s="96">
        <f t="shared" ref="V8:V30" si="12">ROUND(U8/B8%,2)</f>
        <v>23.05</v>
      </c>
      <c r="W8" s="96">
        <f t="shared" si="11"/>
        <v>3505.68</v>
      </c>
      <c r="X8" s="74">
        <f t="shared" ref="X8:X30" si="13">ROUND(W8/U8%,2)</f>
        <v>60.85</v>
      </c>
      <c r="Y8" s="112">
        <f t="shared" si="11"/>
        <v>2147.81</v>
      </c>
      <c r="Z8" s="96">
        <f t="shared" ref="Z8:Z30" si="14">ROUND(Y8/B8%,2)</f>
        <v>8.59</v>
      </c>
      <c r="AA8" s="112">
        <f>SUM(AA9:AA30)</f>
        <v>1063.74</v>
      </c>
      <c r="AB8" s="107">
        <f t="shared" ref="AB8:AB30" si="15">ROUND(AA8/Y8%,2)</f>
        <v>49.53</v>
      </c>
      <c r="AC8" s="108">
        <f>#REF!</f>
        <v>627.47</v>
      </c>
      <c r="AD8" s="108">
        <f>#REF!</f>
        <v>8.4600000000000009</v>
      </c>
      <c r="AE8" s="112">
        <f>ROUND(#REF!/#REF!*100,2)</f>
        <v>5.1100000000000003</v>
      </c>
      <c r="AF8" s="110"/>
      <c r="AG8" s="96">
        <f>#REF!</f>
        <v>93.81</v>
      </c>
      <c r="AH8" s="74">
        <f>#REF!</f>
        <v>171.11</v>
      </c>
      <c r="AI8" s="111"/>
      <c r="AJ8" s="108">
        <f>ROUND(#REF!/#REF!,2)</f>
        <v>58.54</v>
      </c>
      <c r="AK8" s="108">
        <f t="shared" ref="AK8:AK30" si="16">ROUND(AJ8/AH8*100,2)</f>
        <v>34.21</v>
      </c>
      <c r="AL8" s="108">
        <f>ROUND(#REF!/#REF!,2)</f>
        <v>16.739999999999998</v>
      </c>
      <c r="AM8" s="108">
        <f t="shared" ref="AM8:AM30" si="17">ROUND(AL8/AH8*100,2)</f>
        <v>9.7799999999999994</v>
      </c>
      <c r="AN8" s="108">
        <f>ROUND(#REF!/#REF!,2)</f>
        <v>38.380000000000003</v>
      </c>
      <c r="AO8" s="108">
        <f t="shared" ref="AO8:AO30" si="18">ROUND(AN8/AH8*100,2)</f>
        <v>22.43</v>
      </c>
      <c r="AP8" s="108">
        <f>ROUND((#REF!+#REF!)/#REF!,2)</f>
        <v>25.7</v>
      </c>
      <c r="AQ8" s="108">
        <f t="shared" ref="AQ8:AQ30" si="19">ROUND(AP8/AH8*100,2)</f>
        <v>15.02</v>
      </c>
      <c r="AR8" s="108">
        <f t="shared" ref="AR8:AR30" si="20">AH8-AJ8-AL8-AN8-AP8</f>
        <v>31.75</v>
      </c>
      <c r="AS8" s="108">
        <f t="shared" ref="AS8:AS30" si="21">100-AK8-AM8-AO8-AQ8</f>
        <v>18.559999999999999</v>
      </c>
      <c r="AT8" s="108">
        <f>#REF!</f>
        <v>5308.4</v>
      </c>
      <c r="AU8" s="118"/>
      <c r="AV8" s="108">
        <f>ROUND((#REF!/#REF!)*#REF!,2)</f>
        <v>857.5</v>
      </c>
      <c r="AW8" s="108">
        <f t="shared" ref="AW8:AW30" si="22">ROUND(AV8/AT8*100,2)</f>
        <v>16.149999999999999</v>
      </c>
      <c r="AX8" s="108">
        <f>ROUND((#REF!/#REF!)*#REF!,2)</f>
        <v>686.67</v>
      </c>
      <c r="AY8" s="108">
        <f t="shared" ref="AY8:AY30" si="23">ROUND(AX8/AT8*100,2)</f>
        <v>12.94</v>
      </c>
      <c r="AZ8" s="108">
        <f>ROUND((#REF!/#REF!)*#REF!,2)</f>
        <v>759.28</v>
      </c>
      <c r="BA8" s="108">
        <f t="shared" ref="BA8:BA30" si="24">ROUND(AZ8/AT8*100,2)</f>
        <v>14.3</v>
      </c>
      <c r="BB8" s="108">
        <f>ROUND((#REF!/#REF!)*#REF!,2)</f>
        <v>667.77</v>
      </c>
      <c r="BC8" s="108">
        <f t="shared" ref="BC8:BC30" si="25">ROUND(BB8/AT8*100,2)</f>
        <v>12.58</v>
      </c>
      <c r="BD8" s="108">
        <f>ROUND((#REF!+#REF!+#REF!)/#REF!*#REF!,2)</f>
        <v>657.48</v>
      </c>
      <c r="BE8" s="108">
        <f t="shared" ref="BE8:BE30" si="26">ROUND(BD8/AT8*100,2)</f>
        <v>12.39</v>
      </c>
      <c r="BF8" s="108">
        <f t="shared" ref="BF8:BF30" si="27">AT8-AV8-AX8-AZ8-BB8-BD8</f>
        <v>1679.7</v>
      </c>
      <c r="BG8" s="108">
        <f t="shared" ref="BG8:BG30" si="28">100-AW8-AY8-BA8-BC8-BE8</f>
        <v>31.64</v>
      </c>
    </row>
    <row r="9" spans="1:59" s="98" customFormat="1" ht="21" customHeight="1">
      <c r="A9" s="74" t="s">
        <v>39</v>
      </c>
      <c r="B9" s="74">
        <f>ROUND((#REF!+#REF!)/10000,2)</f>
        <v>6826.87</v>
      </c>
      <c r="C9" s="127">
        <f t="shared" ref="C9:C30" si="29">E9+G9+I9</f>
        <v>2392.6799999999998</v>
      </c>
      <c r="D9" s="126">
        <f t="shared" si="1"/>
        <v>35.049999999999997</v>
      </c>
      <c r="E9" s="96">
        <f>ROUND(#REF!/10000,2)</f>
        <v>171.55</v>
      </c>
      <c r="F9" s="74">
        <f t="shared" si="2"/>
        <v>2.5099999999999998</v>
      </c>
      <c r="G9" s="74">
        <f>ROUND((#REF!+#REF!+#REF!+#REF!)/10000,2)</f>
        <v>560.11</v>
      </c>
      <c r="H9" s="74">
        <f t="shared" si="3"/>
        <v>8.1999999999999993</v>
      </c>
      <c r="I9" s="96">
        <f t="shared" ref="I9:I30" si="30">B9-K9-U9-Y9-E9-G9</f>
        <v>1661.02</v>
      </c>
      <c r="J9" s="74">
        <f t="shared" si="5"/>
        <v>24.34</v>
      </c>
      <c r="K9" s="74">
        <f t="shared" ref="K9:K30" si="31">N9+P9</f>
        <v>2166.16</v>
      </c>
      <c r="L9" s="96">
        <f t="shared" si="6"/>
        <v>31.73</v>
      </c>
      <c r="M9" s="95">
        <v>27</v>
      </c>
      <c r="N9" s="74">
        <f>ROUND((#REF!+#REF!)/10000,2)</f>
        <v>1365.9</v>
      </c>
      <c r="O9" s="96">
        <f t="shared" si="7"/>
        <v>20.010000000000002</v>
      </c>
      <c r="P9" s="74">
        <f>ROUND((#REF!+#REF!)/10000,2)</f>
        <v>800.26</v>
      </c>
      <c r="Q9" s="96">
        <f t="shared" si="8"/>
        <v>11.72</v>
      </c>
      <c r="R9" s="74">
        <f t="shared" si="9"/>
        <v>2268.0300000000002</v>
      </c>
      <c r="S9" s="74">
        <f t="shared" si="10"/>
        <v>33.22</v>
      </c>
      <c r="T9" s="102">
        <v>30</v>
      </c>
      <c r="U9" s="74">
        <f>ROUND(#REF!/10000,2)</f>
        <v>1526.08</v>
      </c>
      <c r="V9" s="74">
        <f t="shared" si="12"/>
        <v>22.35</v>
      </c>
      <c r="W9" s="76">
        <f>ROUND(#REF!/10000,2)</f>
        <v>1624.04</v>
      </c>
      <c r="X9" s="74">
        <f t="shared" si="13"/>
        <v>106.42</v>
      </c>
      <c r="Y9" s="106">
        <f>ROUND((#REF!+#REF!)/10000,2)</f>
        <v>741.95</v>
      </c>
      <c r="Z9" s="74">
        <f t="shared" si="14"/>
        <v>10.87</v>
      </c>
      <c r="AA9" s="106">
        <f>ROUND((#REF!+#REF!)/10000,2)</f>
        <v>528.26</v>
      </c>
      <c r="AB9" s="107">
        <f t="shared" si="15"/>
        <v>71.2</v>
      </c>
      <c r="AC9" s="108">
        <f>#REF!</f>
        <v>925.53</v>
      </c>
      <c r="AD9" s="108">
        <f>#REF!</f>
        <v>8.48</v>
      </c>
      <c r="AE9" s="112">
        <f>ROUND(#REF!/#REF!*100,2)</f>
        <v>6.07</v>
      </c>
      <c r="AF9" s="110">
        <v>6.5</v>
      </c>
      <c r="AG9" s="96">
        <f>#REF!</f>
        <v>118.81</v>
      </c>
      <c r="AH9" s="74">
        <f>#REF!</f>
        <v>229.06</v>
      </c>
      <c r="AI9" s="111">
        <v>165</v>
      </c>
      <c r="AJ9" s="108">
        <f>ROUND(#REF!/#REF!,2)</f>
        <v>74.680000000000007</v>
      </c>
      <c r="AK9" s="108">
        <f t="shared" si="16"/>
        <v>32.6</v>
      </c>
      <c r="AL9" s="108">
        <f>ROUND(#REF!/#REF!,2)</f>
        <v>21.24</v>
      </c>
      <c r="AM9" s="108">
        <f t="shared" si="17"/>
        <v>9.27</v>
      </c>
      <c r="AN9" s="108">
        <f>ROUND(#REF!/#REF!,2)</f>
        <v>76.86</v>
      </c>
      <c r="AO9" s="108">
        <f t="shared" si="18"/>
        <v>33.549999999999997</v>
      </c>
      <c r="AP9" s="108">
        <f>ROUND((#REF!+#REF!)/#REF!,2)</f>
        <v>30.46</v>
      </c>
      <c r="AQ9" s="108">
        <f t="shared" si="19"/>
        <v>13.3</v>
      </c>
      <c r="AR9" s="108">
        <f t="shared" si="20"/>
        <v>25.82</v>
      </c>
      <c r="AS9" s="108">
        <f t="shared" si="21"/>
        <v>11.28</v>
      </c>
      <c r="AT9" s="108">
        <f>#REF!</f>
        <v>7848.49</v>
      </c>
      <c r="AU9" s="118"/>
      <c r="AV9" s="108">
        <f>ROUND((#REF!/#REF!)*#REF!,2)</f>
        <v>1372.64</v>
      </c>
      <c r="AW9" s="108">
        <f t="shared" si="22"/>
        <v>17.489999999999998</v>
      </c>
      <c r="AX9" s="108">
        <f>ROUND((#REF!/#REF!)*#REF!,2)</f>
        <v>1196.04</v>
      </c>
      <c r="AY9" s="108">
        <f t="shared" si="23"/>
        <v>15.24</v>
      </c>
      <c r="AZ9" s="108">
        <f>ROUND((#REF!/#REF!)*#REF!,2)</f>
        <v>1011.22</v>
      </c>
      <c r="BA9" s="108">
        <f t="shared" si="24"/>
        <v>12.88</v>
      </c>
      <c r="BB9" s="108">
        <f>ROUND((#REF!/#REF!)*#REF!,2)</f>
        <v>1065.6099999999999</v>
      </c>
      <c r="BC9" s="108">
        <f t="shared" si="25"/>
        <v>13.58</v>
      </c>
      <c r="BD9" s="108">
        <f>ROUND((#REF!+#REF!+#REF!)/#REF!*#REF!,2)</f>
        <v>745.02</v>
      </c>
      <c r="BE9" s="108">
        <f t="shared" si="26"/>
        <v>9.49</v>
      </c>
      <c r="BF9" s="108">
        <f t="shared" si="27"/>
        <v>2457.96</v>
      </c>
      <c r="BG9" s="108">
        <f t="shared" si="28"/>
        <v>31.32</v>
      </c>
    </row>
    <row r="10" spans="1:59" s="98" customFormat="1" ht="21" customHeight="1">
      <c r="A10" s="74" t="s">
        <v>40</v>
      </c>
      <c r="B10" s="74">
        <f>ROUND((#REF!+#REF!)/10000,2)</f>
        <v>3331.18</v>
      </c>
      <c r="C10" s="127">
        <f t="shared" si="29"/>
        <v>1330.39</v>
      </c>
      <c r="D10" s="126">
        <f t="shared" si="1"/>
        <v>39.93</v>
      </c>
      <c r="E10" s="96">
        <f>ROUND(#REF!/10000,2)</f>
        <v>111.76</v>
      </c>
      <c r="F10" s="74">
        <f t="shared" si="2"/>
        <v>3.35</v>
      </c>
      <c r="G10" s="74">
        <f>ROUND((#REF!+#REF!+#REF!+#REF!)/10000,2)</f>
        <v>294.60000000000002</v>
      </c>
      <c r="H10" s="74">
        <f t="shared" si="3"/>
        <v>8.84</v>
      </c>
      <c r="I10" s="96">
        <f t="shared" si="30"/>
        <v>924.03</v>
      </c>
      <c r="J10" s="74">
        <f t="shared" si="5"/>
        <v>27.74</v>
      </c>
      <c r="K10" s="74">
        <f t="shared" si="31"/>
        <v>878.3</v>
      </c>
      <c r="L10" s="96">
        <f t="shared" si="6"/>
        <v>26.37</v>
      </c>
      <c r="M10" s="95">
        <v>26</v>
      </c>
      <c r="N10" s="74">
        <f>ROUND((#REF!+#REF!)/10000,2)</f>
        <v>465.08</v>
      </c>
      <c r="O10" s="96">
        <f t="shared" si="7"/>
        <v>13.96</v>
      </c>
      <c r="P10" s="74">
        <f>ROUND((#REF!+#REF!)/10000,2)</f>
        <v>413.22</v>
      </c>
      <c r="Q10" s="96">
        <f t="shared" si="8"/>
        <v>12.4</v>
      </c>
      <c r="R10" s="74">
        <f t="shared" si="9"/>
        <v>1122.49</v>
      </c>
      <c r="S10" s="74">
        <f t="shared" si="10"/>
        <v>33.700000000000003</v>
      </c>
      <c r="T10" s="102">
        <v>30</v>
      </c>
      <c r="U10" s="74">
        <f>ROUND(#REF!/10000,2)</f>
        <v>725.42</v>
      </c>
      <c r="V10" s="74">
        <f t="shared" si="12"/>
        <v>21.78</v>
      </c>
      <c r="W10" s="76">
        <f>ROUND(#REF!/10000,2)</f>
        <v>215.81</v>
      </c>
      <c r="X10" s="74">
        <f t="shared" si="13"/>
        <v>29.75</v>
      </c>
      <c r="Y10" s="106">
        <f>ROUND((#REF!+#REF!)/10000,2)</f>
        <v>397.07</v>
      </c>
      <c r="Z10" s="74">
        <f t="shared" si="14"/>
        <v>11.92</v>
      </c>
      <c r="AA10" s="106">
        <f>ROUND((#REF!+#REF!)/10000,2)</f>
        <v>153.6</v>
      </c>
      <c r="AB10" s="107">
        <f t="shared" si="15"/>
        <v>38.68</v>
      </c>
      <c r="AC10" s="108">
        <f>#REF!</f>
        <v>770.89</v>
      </c>
      <c r="AD10" s="108">
        <f>#REF!</f>
        <v>10.46</v>
      </c>
      <c r="AE10" s="112">
        <f>ROUND(#REF!/#REF!*100,2)</f>
        <v>5.3</v>
      </c>
      <c r="AF10" s="110">
        <v>6</v>
      </c>
      <c r="AG10" s="96">
        <f>#REF!</f>
        <v>94.38</v>
      </c>
      <c r="AH10" s="74">
        <f>#REF!</f>
        <v>200.72</v>
      </c>
      <c r="AI10" s="111">
        <v>160</v>
      </c>
      <c r="AJ10" s="108">
        <f>ROUND(#REF!/#REF!,2)</f>
        <v>70.739999999999995</v>
      </c>
      <c r="AK10" s="108">
        <f t="shared" si="16"/>
        <v>35.24</v>
      </c>
      <c r="AL10" s="108">
        <f>ROUND(#REF!/#REF!,2)</f>
        <v>22</v>
      </c>
      <c r="AM10" s="108">
        <f t="shared" si="17"/>
        <v>10.96</v>
      </c>
      <c r="AN10" s="108">
        <f>ROUND(#REF!/#REF!,2)</f>
        <v>43.25</v>
      </c>
      <c r="AO10" s="108">
        <f t="shared" si="18"/>
        <v>21.55</v>
      </c>
      <c r="AP10" s="108">
        <f>ROUND((#REF!+#REF!)/#REF!,2)</f>
        <v>26.41</v>
      </c>
      <c r="AQ10" s="108">
        <f t="shared" si="19"/>
        <v>13.16</v>
      </c>
      <c r="AR10" s="108">
        <f t="shared" si="20"/>
        <v>38.32</v>
      </c>
      <c r="AS10" s="108">
        <f t="shared" si="21"/>
        <v>19.09</v>
      </c>
      <c r="AT10" s="108">
        <f>#REF!</f>
        <v>8063.51</v>
      </c>
      <c r="AU10" s="118"/>
      <c r="AV10" s="108">
        <f>ROUND((#REF!/#REF!)*#REF!,2)</f>
        <v>1238.1400000000001</v>
      </c>
      <c r="AW10" s="108">
        <f t="shared" si="22"/>
        <v>15.35</v>
      </c>
      <c r="AX10" s="108">
        <f>ROUND((#REF!/#REF!)*#REF!,2)</f>
        <v>1323.21</v>
      </c>
      <c r="AY10" s="108">
        <f t="shared" si="23"/>
        <v>16.41</v>
      </c>
      <c r="AZ10" s="108">
        <f>ROUND((#REF!/#REF!)*#REF!,2)</f>
        <v>1055.8399999999999</v>
      </c>
      <c r="BA10" s="108">
        <f t="shared" si="24"/>
        <v>13.09</v>
      </c>
      <c r="BB10" s="108">
        <f>ROUND((#REF!/#REF!)*#REF!,2)</f>
        <v>834.01</v>
      </c>
      <c r="BC10" s="108">
        <f t="shared" si="25"/>
        <v>10.34</v>
      </c>
      <c r="BD10" s="108">
        <f>ROUND((#REF!+#REF!+#REF!)/#REF!*#REF!,2)</f>
        <v>946.76</v>
      </c>
      <c r="BE10" s="108">
        <f t="shared" si="26"/>
        <v>11.74</v>
      </c>
      <c r="BF10" s="108">
        <f t="shared" si="27"/>
        <v>2665.55</v>
      </c>
      <c r="BG10" s="108">
        <f t="shared" si="28"/>
        <v>33.07</v>
      </c>
    </row>
    <row r="11" spans="1:59" s="98" customFormat="1" ht="22.5">
      <c r="A11" s="83" t="s">
        <v>41</v>
      </c>
      <c r="B11" s="74">
        <f>ROUND((#REF!+#REF!)/10000,2)</f>
        <v>1561.96</v>
      </c>
      <c r="C11" s="127">
        <f t="shared" si="29"/>
        <v>684.96</v>
      </c>
      <c r="D11" s="126">
        <f t="shared" si="1"/>
        <v>43.85</v>
      </c>
      <c r="E11" s="96">
        <f>ROUND(#REF!/10000,2)</f>
        <v>56.54</v>
      </c>
      <c r="F11" s="74">
        <f t="shared" si="2"/>
        <v>3.62</v>
      </c>
      <c r="G11" s="74">
        <f>ROUND((#REF!+#REF!+#REF!+#REF!)/10000,2)</f>
        <v>157.19999999999999</v>
      </c>
      <c r="H11" s="74">
        <f t="shared" si="3"/>
        <v>10.06</v>
      </c>
      <c r="I11" s="96">
        <f t="shared" si="30"/>
        <v>471.22</v>
      </c>
      <c r="J11" s="74">
        <f t="shared" si="5"/>
        <v>30.17</v>
      </c>
      <c r="K11" s="74">
        <f t="shared" si="31"/>
        <v>440.74</v>
      </c>
      <c r="L11" s="96">
        <f t="shared" si="6"/>
        <v>28.22</v>
      </c>
      <c r="M11" s="95">
        <v>26</v>
      </c>
      <c r="N11" s="74">
        <f>ROUND((#REF!+#REF!)/10000,2)</f>
        <v>233.88</v>
      </c>
      <c r="O11" s="96">
        <f t="shared" si="7"/>
        <v>14.97</v>
      </c>
      <c r="P11" s="74">
        <f>ROUND((#REF!+#REF!)/10000,2)</f>
        <v>206.86</v>
      </c>
      <c r="Q11" s="96">
        <f t="shared" si="8"/>
        <v>13.24</v>
      </c>
      <c r="R11" s="74">
        <f t="shared" si="9"/>
        <v>436.26</v>
      </c>
      <c r="S11" s="74">
        <f t="shared" si="10"/>
        <v>27.93</v>
      </c>
      <c r="T11" s="102">
        <v>30</v>
      </c>
      <c r="U11" s="74">
        <f>ROUND(#REF!/10000,2)</f>
        <v>331.63</v>
      </c>
      <c r="V11" s="74">
        <f t="shared" si="12"/>
        <v>21.23</v>
      </c>
      <c r="W11" s="76">
        <f>ROUND(#REF!/10000,2)</f>
        <v>127.8</v>
      </c>
      <c r="X11" s="74">
        <f t="shared" si="13"/>
        <v>38.54</v>
      </c>
      <c r="Y11" s="106">
        <f>ROUND((#REF!+#REF!)/10000,2)</f>
        <v>104.63</v>
      </c>
      <c r="Z11" s="74">
        <f t="shared" si="14"/>
        <v>6.7</v>
      </c>
      <c r="AA11" s="106">
        <f>ROUND((#REF!+#REF!)/10000,2)</f>
        <v>39.619999999999997</v>
      </c>
      <c r="AB11" s="107">
        <f t="shared" si="15"/>
        <v>37.869999999999997</v>
      </c>
      <c r="AC11" s="108">
        <f>#REF!</f>
        <v>625.84</v>
      </c>
      <c r="AD11" s="108">
        <f>#REF!</f>
        <v>8.65</v>
      </c>
      <c r="AE11" s="112">
        <f>ROUND(#REF!/#REF!*100,2)</f>
        <v>5.51</v>
      </c>
      <c r="AF11" s="110">
        <v>5.2</v>
      </c>
      <c r="AG11" s="96">
        <f>#REF!</f>
        <v>96.89</v>
      </c>
      <c r="AH11" s="74">
        <f>#REF!</f>
        <v>159.41999999999999</v>
      </c>
      <c r="AI11" s="111">
        <v>160</v>
      </c>
      <c r="AJ11" s="108">
        <f>ROUND(#REF!/#REF!,2)</f>
        <v>54.13</v>
      </c>
      <c r="AK11" s="108">
        <f t="shared" si="16"/>
        <v>33.950000000000003</v>
      </c>
      <c r="AL11" s="108">
        <f>ROUND(#REF!/#REF!,2)</f>
        <v>14.78</v>
      </c>
      <c r="AM11" s="108">
        <f t="shared" si="17"/>
        <v>9.27</v>
      </c>
      <c r="AN11" s="108">
        <f>ROUND(#REF!/#REF!,2)</f>
        <v>31.85</v>
      </c>
      <c r="AO11" s="108">
        <f t="shared" si="18"/>
        <v>19.98</v>
      </c>
      <c r="AP11" s="108">
        <f>ROUND((#REF!+#REF!)/#REF!,2)</f>
        <v>24.41</v>
      </c>
      <c r="AQ11" s="108">
        <f t="shared" si="19"/>
        <v>15.31</v>
      </c>
      <c r="AR11" s="108">
        <f t="shared" si="20"/>
        <v>34.25</v>
      </c>
      <c r="AS11" s="108">
        <f t="shared" si="21"/>
        <v>21.49</v>
      </c>
      <c r="AT11" s="108">
        <f>#REF!</f>
        <v>5413.52</v>
      </c>
      <c r="AU11" s="118"/>
      <c r="AV11" s="108">
        <f>ROUND((#REF!/#REF!)*#REF!,2)</f>
        <v>788.14</v>
      </c>
      <c r="AW11" s="108">
        <f t="shared" si="22"/>
        <v>14.56</v>
      </c>
      <c r="AX11" s="108">
        <f>ROUND((#REF!/#REF!)*#REF!,2)</f>
        <v>503.73</v>
      </c>
      <c r="AY11" s="108">
        <f t="shared" si="23"/>
        <v>9.31</v>
      </c>
      <c r="AZ11" s="108">
        <f>ROUND((#REF!/#REF!)*#REF!,2)</f>
        <v>829.67</v>
      </c>
      <c r="BA11" s="108">
        <f t="shared" si="24"/>
        <v>15.33</v>
      </c>
      <c r="BB11" s="108">
        <f>ROUND((#REF!/#REF!)*#REF!,2)</f>
        <v>668.43</v>
      </c>
      <c r="BC11" s="108">
        <f t="shared" si="25"/>
        <v>12.35</v>
      </c>
      <c r="BD11" s="108">
        <f>ROUND((#REF!+#REF!+#REF!)/#REF!*#REF!,2)</f>
        <v>694.6</v>
      </c>
      <c r="BE11" s="108">
        <f t="shared" si="26"/>
        <v>12.83</v>
      </c>
      <c r="BF11" s="108">
        <f t="shared" si="27"/>
        <v>1928.95</v>
      </c>
      <c r="BG11" s="108">
        <f t="shared" si="28"/>
        <v>35.619999999999997</v>
      </c>
    </row>
    <row r="12" spans="1:59" s="98" customFormat="1" ht="21" customHeight="1">
      <c r="A12" s="74" t="s">
        <v>42</v>
      </c>
      <c r="B12" s="74">
        <f>ROUND((#REF!+#REF!)/10000,2)</f>
        <v>257.86</v>
      </c>
      <c r="C12" s="127">
        <f t="shared" si="29"/>
        <v>111.92</v>
      </c>
      <c r="D12" s="126">
        <f t="shared" si="1"/>
        <v>43.4</v>
      </c>
      <c r="E12" s="96">
        <f>ROUND(#REF!/10000,2)</f>
        <v>5.14</v>
      </c>
      <c r="F12" s="74">
        <f t="shared" si="2"/>
        <v>1.99</v>
      </c>
      <c r="G12" s="74">
        <f>ROUND((#REF!+#REF!+#REF!+#REF!)/10000,2)</f>
        <v>23.2</v>
      </c>
      <c r="H12" s="74">
        <f t="shared" si="3"/>
        <v>9</v>
      </c>
      <c r="I12" s="96">
        <f t="shared" si="30"/>
        <v>83.58</v>
      </c>
      <c r="J12" s="74">
        <f t="shared" si="5"/>
        <v>32.409999999999997</v>
      </c>
      <c r="K12" s="74">
        <f t="shared" si="31"/>
        <v>74.489999999999995</v>
      </c>
      <c r="L12" s="96">
        <f t="shared" si="6"/>
        <v>28.89</v>
      </c>
      <c r="M12" s="95">
        <v>25</v>
      </c>
      <c r="N12" s="74">
        <f>ROUND((#REF!+#REF!)/10000,2)</f>
        <v>55.53</v>
      </c>
      <c r="O12" s="96">
        <f t="shared" si="7"/>
        <v>21.53</v>
      </c>
      <c r="P12" s="74">
        <f>ROUND((#REF!+#REF!)/10000,2)</f>
        <v>18.96</v>
      </c>
      <c r="Q12" s="96">
        <f t="shared" si="8"/>
        <v>7.35</v>
      </c>
      <c r="R12" s="74">
        <f t="shared" si="9"/>
        <v>71.45</v>
      </c>
      <c r="S12" s="74">
        <f t="shared" si="10"/>
        <v>27.71</v>
      </c>
      <c r="T12" s="102">
        <v>30</v>
      </c>
      <c r="U12" s="74">
        <f>ROUND(#REF!/10000,2)</f>
        <v>59.66</v>
      </c>
      <c r="V12" s="74">
        <f t="shared" si="12"/>
        <v>23.14</v>
      </c>
      <c r="W12" s="76">
        <f>ROUND(#REF!/10000,2)</f>
        <v>25.41</v>
      </c>
      <c r="X12" s="74">
        <f t="shared" si="13"/>
        <v>42.59</v>
      </c>
      <c r="Y12" s="106">
        <f>ROUND((#REF!+#REF!)/10000,2)</f>
        <v>11.79</v>
      </c>
      <c r="Z12" s="74">
        <f t="shared" si="14"/>
        <v>4.57</v>
      </c>
      <c r="AA12" s="106">
        <f>ROUND((#REF!+#REF!)/10000,2)</f>
        <v>2.2799999999999998</v>
      </c>
      <c r="AB12" s="107">
        <f t="shared" si="15"/>
        <v>19.34</v>
      </c>
      <c r="AC12" s="108">
        <f>#REF!</f>
        <v>388.06</v>
      </c>
      <c r="AD12" s="108">
        <f>#REF!</f>
        <v>11.69</v>
      </c>
      <c r="AE12" s="112">
        <f>ROUND(#REF!/#REF!*100,2)</f>
        <v>1.75</v>
      </c>
      <c r="AF12" s="110">
        <v>3.8</v>
      </c>
      <c r="AG12" s="96">
        <f>#REF!</f>
        <v>41.15</v>
      </c>
      <c r="AH12" s="74">
        <f>#REF!</f>
        <v>141.59</v>
      </c>
      <c r="AI12" s="111">
        <v>130</v>
      </c>
      <c r="AJ12" s="108">
        <f>ROUND(#REF!/#REF!,2)</f>
        <v>27.57</v>
      </c>
      <c r="AK12" s="108">
        <f t="shared" si="16"/>
        <v>19.47</v>
      </c>
      <c r="AL12" s="108">
        <f>ROUND(#REF!/#REF!,2)</f>
        <v>3.3</v>
      </c>
      <c r="AM12" s="108">
        <f t="shared" si="17"/>
        <v>2.33</v>
      </c>
      <c r="AN12" s="108">
        <f>ROUND(#REF!/#REF!,2)</f>
        <v>33.880000000000003</v>
      </c>
      <c r="AO12" s="108">
        <f t="shared" si="18"/>
        <v>23.93</v>
      </c>
      <c r="AP12" s="108">
        <f>ROUND((#REF!+#REF!)/#REF!,2)</f>
        <v>12.67</v>
      </c>
      <c r="AQ12" s="108">
        <f t="shared" si="19"/>
        <v>8.9499999999999993</v>
      </c>
      <c r="AR12" s="108">
        <f t="shared" si="20"/>
        <v>64.17</v>
      </c>
      <c r="AS12" s="108">
        <f t="shared" si="21"/>
        <v>45.32</v>
      </c>
      <c r="AT12" s="108">
        <f>#REF!</f>
        <v>4536.42</v>
      </c>
      <c r="AU12" s="118"/>
      <c r="AV12" s="108">
        <f>ROUND((#REF!/#REF!)*#REF!,2)</f>
        <v>1338.9</v>
      </c>
      <c r="AW12" s="108">
        <f t="shared" si="22"/>
        <v>29.51</v>
      </c>
      <c r="AX12" s="108">
        <f>ROUND((#REF!/#REF!)*#REF!,2)</f>
        <v>160.94999999999999</v>
      </c>
      <c r="AY12" s="108">
        <f t="shared" si="23"/>
        <v>3.55</v>
      </c>
      <c r="AZ12" s="108">
        <f>ROUND((#REF!/#REF!)*#REF!,2)</f>
        <v>730.4</v>
      </c>
      <c r="BA12" s="108">
        <f t="shared" si="24"/>
        <v>16.100000000000001</v>
      </c>
      <c r="BB12" s="108">
        <f>ROUND((#REF!/#REF!)*#REF!,2)</f>
        <v>788.06</v>
      </c>
      <c r="BC12" s="108">
        <f t="shared" si="25"/>
        <v>17.37</v>
      </c>
      <c r="BD12" s="108">
        <f>ROUND((#REF!+#REF!+#REF!)/#REF!*#REF!,2)</f>
        <v>659.52</v>
      </c>
      <c r="BE12" s="108">
        <f t="shared" si="26"/>
        <v>14.54</v>
      </c>
      <c r="BF12" s="108">
        <f t="shared" si="27"/>
        <v>858.59</v>
      </c>
      <c r="BG12" s="108">
        <f t="shared" si="28"/>
        <v>18.93</v>
      </c>
    </row>
    <row r="13" spans="1:59" s="98" customFormat="1" ht="21" customHeight="1">
      <c r="A13" s="74" t="s">
        <v>43</v>
      </c>
      <c r="B13" s="74">
        <f>ROUND((#REF!+#REF!)/10000,2)</f>
        <v>1506.74</v>
      </c>
      <c r="C13" s="127">
        <f t="shared" si="29"/>
        <v>602.34</v>
      </c>
      <c r="D13" s="126">
        <f t="shared" si="1"/>
        <v>39.979999999999997</v>
      </c>
      <c r="E13" s="96">
        <f>ROUND(#REF!/10000,2)</f>
        <v>49.57</v>
      </c>
      <c r="F13" s="74">
        <f t="shared" si="2"/>
        <v>3.29</v>
      </c>
      <c r="G13" s="74">
        <f>ROUND((#REF!+#REF!+#REF!+#REF!)/10000,2)</f>
        <v>144.68</v>
      </c>
      <c r="H13" s="74">
        <f t="shared" si="3"/>
        <v>9.6</v>
      </c>
      <c r="I13" s="96">
        <f t="shared" si="30"/>
        <v>408.09</v>
      </c>
      <c r="J13" s="74">
        <f t="shared" si="5"/>
        <v>27.09</v>
      </c>
      <c r="K13" s="74">
        <f t="shared" si="31"/>
        <v>392.86</v>
      </c>
      <c r="L13" s="96">
        <f t="shared" si="6"/>
        <v>26.07</v>
      </c>
      <c r="M13" s="95">
        <v>25</v>
      </c>
      <c r="N13" s="74">
        <f>ROUND((#REF!+#REF!)/10000,2)</f>
        <v>215.8</v>
      </c>
      <c r="O13" s="96">
        <f t="shared" si="7"/>
        <v>14.32</v>
      </c>
      <c r="P13" s="74">
        <f>ROUND((#REF!+#REF!)/10000,2)</f>
        <v>177.06</v>
      </c>
      <c r="Q13" s="96">
        <f t="shared" si="8"/>
        <v>11.75</v>
      </c>
      <c r="R13" s="74">
        <f t="shared" si="9"/>
        <v>511.54</v>
      </c>
      <c r="S13" s="74">
        <f t="shared" si="10"/>
        <v>33.950000000000003</v>
      </c>
      <c r="T13" s="102">
        <v>30</v>
      </c>
      <c r="U13" s="74">
        <f>ROUND(#REF!/10000,2)</f>
        <v>398.7</v>
      </c>
      <c r="V13" s="74">
        <f t="shared" si="12"/>
        <v>26.46</v>
      </c>
      <c r="W13" s="76">
        <f>ROUND(#REF!/10000,2)</f>
        <v>197.84</v>
      </c>
      <c r="X13" s="74">
        <f t="shared" si="13"/>
        <v>49.62</v>
      </c>
      <c r="Y13" s="106">
        <f>ROUND((#REF!+#REF!)/10000,2)</f>
        <v>112.84</v>
      </c>
      <c r="Z13" s="74">
        <f t="shared" si="14"/>
        <v>7.49</v>
      </c>
      <c r="AA13" s="106">
        <f>ROUND((#REF!+#REF!)/10000,2)</f>
        <v>26.63</v>
      </c>
      <c r="AB13" s="107">
        <f t="shared" si="15"/>
        <v>23.6</v>
      </c>
      <c r="AC13" s="108">
        <f>#REF!</f>
        <v>562.63</v>
      </c>
      <c r="AD13" s="108">
        <f>#REF!</f>
        <v>8.3800000000000008</v>
      </c>
      <c r="AE13" s="112">
        <f>ROUND(#REF!/#REF!*100,2)</f>
        <v>4.43</v>
      </c>
      <c r="AF13" s="110">
        <v>4.8</v>
      </c>
      <c r="AG13" s="96">
        <f>#REF!</f>
        <v>81.52</v>
      </c>
      <c r="AH13" s="74">
        <f>#REF!</f>
        <v>164.84</v>
      </c>
      <c r="AI13" s="111">
        <v>130</v>
      </c>
      <c r="AJ13" s="108">
        <f>ROUND(#REF!/#REF!,2)</f>
        <v>67.38</v>
      </c>
      <c r="AK13" s="108">
        <f t="shared" si="16"/>
        <v>40.880000000000003</v>
      </c>
      <c r="AL13" s="108">
        <f>ROUND(#REF!/#REF!,2)</f>
        <v>11.34</v>
      </c>
      <c r="AM13" s="108">
        <f t="shared" si="17"/>
        <v>6.88</v>
      </c>
      <c r="AN13" s="108">
        <f>ROUND(#REF!/#REF!,2)</f>
        <v>28.27</v>
      </c>
      <c r="AO13" s="108">
        <f t="shared" si="18"/>
        <v>17.149999999999999</v>
      </c>
      <c r="AP13" s="108">
        <f>ROUND((#REF!+#REF!)/#REF!,2)</f>
        <v>20.52</v>
      </c>
      <c r="AQ13" s="108">
        <f t="shared" si="19"/>
        <v>12.45</v>
      </c>
      <c r="AR13" s="108">
        <f t="shared" si="20"/>
        <v>37.33</v>
      </c>
      <c r="AS13" s="108">
        <f t="shared" si="21"/>
        <v>22.64</v>
      </c>
      <c r="AT13" s="108">
        <f>#REF!</f>
        <v>4714.84</v>
      </c>
      <c r="AU13" s="118"/>
      <c r="AV13" s="108">
        <f>ROUND((#REF!/#REF!)*#REF!,2)</f>
        <v>726.92</v>
      </c>
      <c r="AW13" s="108">
        <f t="shared" si="22"/>
        <v>15.42</v>
      </c>
      <c r="AX13" s="108">
        <f>ROUND((#REF!/#REF!)*#REF!,2)</f>
        <v>585.9</v>
      </c>
      <c r="AY13" s="108">
        <f t="shared" si="23"/>
        <v>12.43</v>
      </c>
      <c r="AZ13" s="108">
        <f>ROUND((#REF!/#REF!)*#REF!,2)</f>
        <v>729.99</v>
      </c>
      <c r="BA13" s="108">
        <f t="shared" si="24"/>
        <v>15.48</v>
      </c>
      <c r="BB13" s="108">
        <f>ROUND((#REF!/#REF!)*#REF!,2)</f>
        <v>573.11</v>
      </c>
      <c r="BC13" s="108">
        <f t="shared" si="25"/>
        <v>12.16</v>
      </c>
      <c r="BD13" s="108">
        <f>ROUND((#REF!+#REF!+#REF!)/#REF!*#REF!,2)</f>
        <v>623.83000000000004</v>
      </c>
      <c r="BE13" s="108">
        <f t="shared" si="26"/>
        <v>13.23</v>
      </c>
      <c r="BF13" s="108">
        <f t="shared" si="27"/>
        <v>1475.09</v>
      </c>
      <c r="BG13" s="108">
        <f t="shared" si="28"/>
        <v>31.28</v>
      </c>
    </row>
    <row r="14" spans="1:59" s="98" customFormat="1" ht="21" customHeight="1">
      <c r="A14" s="74" t="s">
        <v>44</v>
      </c>
      <c r="B14" s="74">
        <f>ROUND((#REF!+#REF!)/10000,2)</f>
        <v>944.91</v>
      </c>
      <c r="C14" s="127">
        <f t="shared" si="29"/>
        <v>403.39</v>
      </c>
      <c r="D14" s="126">
        <f t="shared" si="1"/>
        <v>42.69</v>
      </c>
      <c r="E14" s="96">
        <f>ROUND(#REF!/10000,2)</f>
        <v>44.06</v>
      </c>
      <c r="F14" s="74">
        <f t="shared" si="2"/>
        <v>4.66</v>
      </c>
      <c r="G14" s="74">
        <f>ROUND((#REF!+#REF!+#REF!+#REF!)/10000,2)</f>
        <v>110.83</v>
      </c>
      <c r="H14" s="74">
        <f t="shared" si="3"/>
        <v>11.73</v>
      </c>
      <c r="I14" s="96">
        <f t="shared" si="30"/>
        <v>248.5</v>
      </c>
      <c r="J14" s="74">
        <f t="shared" si="5"/>
        <v>26.3</v>
      </c>
      <c r="K14" s="74">
        <f t="shared" si="31"/>
        <v>263.98</v>
      </c>
      <c r="L14" s="96">
        <f t="shared" si="6"/>
        <v>27.94</v>
      </c>
      <c r="M14" s="95">
        <v>25</v>
      </c>
      <c r="N14" s="74">
        <f>ROUND((#REF!+#REF!)/10000,2)</f>
        <v>130.9</v>
      </c>
      <c r="O14" s="96">
        <f t="shared" si="7"/>
        <v>13.85</v>
      </c>
      <c r="P14" s="74">
        <f>ROUND((#REF!+#REF!)/10000,2)</f>
        <v>133.08000000000001</v>
      </c>
      <c r="Q14" s="96">
        <f t="shared" si="8"/>
        <v>14.08</v>
      </c>
      <c r="R14" s="74">
        <f t="shared" si="9"/>
        <v>277.54000000000002</v>
      </c>
      <c r="S14" s="74">
        <f t="shared" si="10"/>
        <v>29.37</v>
      </c>
      <c r="T14" s="102">
        <v>30</v>
      </c>
      <c r="U14" s="74">
        <f>ROUND(#REF!/10000,2)</f>
        <v>204.33</v>
      </c>
      <c r="V14" s="74">
        <f t="shared" si="12"/>
        <v>21.62</v>
      </c>
      <c r="W14" s="76">
        <f>ROUND(#REF!/10000,2)</f>
        <v>96.63</v>
      </c>
      <c r="X14" s="74">
        <f t="shared" si="13"/>
        <v>47.29</v>
      </c>
      <c r="Y14" s="106">
        <f>ROUND((#REF!+#REF!)/10000,2)</f>
        <v>73.209999999999994</v>
      </c>
      <c r="Z14" s="74">
        <f t="shared" si="14"/>
        <v>7.75</v>
      </c>
      <c r="AA14" s="106">
        <f>ROUND((#REF!+#REF!)/10000,2)</f>
        <v>31.11</v>
      </c>
      <c r="AB14" s="107">
        <f t="shared" si="15"/>
        <v>42.49</v>
      </c>
      <c r="AC14" s="108">
        <f>#REF!</f>
        <v>493.02</v>
      </c>
      <c r="AD14" s="108">
        <f>#REF!</f>
        <v>8.1199999999999992</v>
      </c>
      <c r="AE14" s="112">
        <f>ROUND(#REF!/#REF!*100,2)</f>
        <v>7.32</v>
      </c>
      <c r="AF14" s="110">
        <v>4.8</v>
      </c>
      <c r="AG14" s="96">
        <f>#REF!</f>
        <v>102.08</v>
      </c>
      <c r="AH14" s="74">
        <f>#REF!</f>
        <v>155.57</v>
      </c>
      <c r="AI14" s="111">
        <v>130</v>
      </c>
      <c r="AJ14" s="108">
        <f>ROUND(#REF!/#REF!,2)</f>
        <v>49.86</v>
      </c>
      <c r="AK14" s="108">
        <f t="shared" si="16"/>
        <v>32.049999999999997</v>
      </c>
      <c r="AL14" s="108">
        <f>ROUND(#REF!/#REF!,2)</f>
        <v>14.29</v>
      </c>
      <c r="AM14" s="108">
        <f t="shared" si="17"/>
        <v>9.19</v>
      </c>
      <c r="AN14" s="108">
        <f>ROUND(#REF!/#REF!,2)</f>
        <v>27.3</v>
      </c>
      <c r="AO14" s="108">
        <f t="shared" si="18"/>
        <v>17.55</v>
      </c>
      <c r="AP14" s="108">
        <f>ROUND((#REF!+#REF!)/#REF!,2)</f>
        <v>27.36</v>
      </c>
      <c r="AQ14" s="108">
        <f t="shared" si="19"/>
        <v>17.59</v>
      </c>
      <c r="AR14" s="108">
        <f t="shared" si="20"/>
        <v>36.76</v>
      </c>
      <c r="AS14" s="108">
        <f t="shared" si="21"/>
        <v>23.62</v>
      </c>
      <c r="AT14" s="108">
        <f>#REF!</f>
        <v>4003.32</v>
      </c>
      <c r="AU14" s="118"/>
      <c r="AV14" s="108">
        <f>ROUND((#REF!/#REF!)*#REF!,2)</f>
        <v>651.09</v>
      </c>
      <c r="AW14" s="108">
        <f t="shared" si="22"/>
        <v>16.260000000000002</v>
      </c>
      <c r="AX14" s="108">
        <f>ROUND((#REF!/#REF!)*#REF!,2)</f>
        <v>437.15</v>
      </c>
      <c r="AY14" s="108">
        <f t="shared" si="23"/>
        <v>10.92</v>
      </c>
      <c r="AZ14" s="108">
        <f>ROUND((#REF!/#REF!)*#REF!,2)</f>
        <v>664.64</v>
      </c>
      <c r="BA14" s="108">
        <f t="shared" si="24"/>
        <v>16.600000000000001</v>
      </c>
      <c r="BB14" s="108">
        <f>ROUND((#REF!/#REF!)*#REF!,2)</f>
        <v>478.49</v>
      </c>
      <c r="BC14" s="108">
        <f t="shared" si="25"/>
        <v>11.95</v>
      </c>
      <c r="BD14" s="108">
        <f>ROUND((#REF!+#REF!+#REF!)/#REF!*#REF!,2)</f>
        <v>631.59</v>
      </c>
      <c r="BE14" s="108">
        <f t="shared" si="26"/>
        <v>15.78</v>
      </c>
      <c r="BF14" s="108">
        <f t="shared" si="27"/>
        <v>1140.3599999999999</v>
      </c>
      <c r="BG14" s="108">
        <f t="shared" si="28"/>
        <v>28.49</v>
      </c>
    </row>
    <row r="15" spans="1:59" s="98" customFormat="1" ht="21" customHeight="1">
      <c r="A15" s="74" t="s">
        <v>45</v>
      </c>
      <c r="B15" s="74">
        <f>ROUND((#REF!+#REF!)/10000,2)</f>
        <v>361.63</v>
      </c>
      <c r="C15" s="127">
        <f t="shared" si="29"/>
        <v>147.57</v>
      </c>
      <c r="D15" s="126">
        <f t="shared" si="1"/>
        <v>40.81</v>
      </c>
      <c r="E15" s="96">
        <f>ROUND(#REF!/10000,2)</f>
        <v>12.17</v>
      </c>
      <c r="F15" s="74">
        <f t="shared" si="2"/>
        <v>3.37</v>
      </c>
      <c r="G15" s="74">
        <f>ROUND((#REF!+#REF!+#REF!+#REF!)/10000,2)</f>
        <v>42.56</v>
      </c>
      <c r="H15" s="74">
        <f t="shared" si="3"/>
        <v>11.77</v>
      </c>
      <c r="I15" s="96">
        <f t="shared" si="30"/>
        <v>92.84</v>
      </c>
      <c r="J15" s="74">
        <f t="shared" si="5"/>
        <v>25.67</v>
      </c>
      <c r="K15" s="74">
        <f t="shared" si="31"/>
        <v>94.76</v>
      </c>
      <c r="L15" s="96">
        <f t="shared" si="6"/>
        <v>26.2</v>
      </c>
      <c r="M15" s="95">
        <v>25</v>
      </c>
      <c r="N15" s="74">
        <f>ROUND((#REF!+#REF!)/10000,2)</f>
        <v>50.3</v>
      </c>
      <c r="O15" s="96">
        <f t="shared" si="7"/>
        <v>13.91</v>
      </c>
      <c r="P15" s="74">
        <f>ROUND((#REF!+#REF!)/10000,2)</f>
        <v>44.46</v>
      </c>
      <c r="Q15" s="96">
        <f t="shared" si="8"/>
        <v>12.29</v>
      </c>
      <c r="R15" s="74">
        <f t="shared" si="9"/>
        <v>119.3</v>
      </c>
      <c r="S15" s="74">
        <f t="shared" si="10"/>
        <v>32.99</v>
      </c>
      <c r="T15" s="102">
        <v>30</v>
      </c>
      <c r="U15" s="74">
        <f>ROUND(#REF!/10000,2)</f>
        <v>95.16</v>
      </c>
      <c r="V15" s="74">
        <f t="shared" si="12"/>
        <v>26.31</v>
      </c>
      <c r="W15" s="76">
        <f>ROUND(#REF!/10000,2)</f>
        <v>38.51</v>
      </c>
      <c r="X15" s="74">
        <f t="shared" si="13"/>
        <v>40.47</v>
      </c>
      <c r="Y15" s="106">
        <f>ROUND((#REF!+#REF!)/10000,2)</f>
        <v>24.14</v>
      </c>
      <c r="Z15" s="74">
        <f t="shared" si="14"/>
        <v>6.68</v>
      </c>
      <c r="AA15" s="106">
        <f>ROUND((#REF!+#REF!)/10000,2)</f>
        <v>13.17</v>
      </c>
      <c r="AB15" s="107">
        <f t="shared" si="15"/>
        <v>54.56</v>
      </c>
      <c r="AC15" s="108">
        <f>#REF!</f>
        <v>377.13</v>
      </c>
      <c r="AD15" s="108">
        <f>#REF!</f>
        <v>10.34</v>
      </c>
      <c r="AE15" s="112">
        <f>ROUND(#REF!/#REF!*100,2)</f>
        <v>4.9800000000000004</v>
      </c>
      <c r="AF15" s="110">
        <v>4.8</v>
      </c>
      <c r="AG15" s="96">
        <f>#REF!</f>
        <v>94.46</v>
      </c>
      <c r="AH15" s="74">
        <f>#REF!</f>
        <v>153.88999999999999</v>
      </c>
      <c r="AI15" s="111">
        <v>130</v>
      </c>
      <c r="AJ15" s="108">
        <f>ROUND(#REF!/#REF!,2)</f>
        <v>59.02</v>
      </c>
      <c r="AK15" s="108">
        <f t="shared" si="16"/>
        <v>38.35</v>
      </c>
      <c r="AL15" s="108">
        <f>ROUND(#REF!/#REF!,2)</f>
        <v>13.46</v>
      </c>
      <c r="AM15" s="108">
        <f t="shared" si="17"/>
        <v>8.75</v>
      </c>
      <c r="AN15" s="108">
        <f>ROUND(#REF!/#REF!,2)</f>
        <v>27.79</v>
      </c>
      <c r="AO15" s="108">
        <f t="shared" si="18"/>
        <v>18.059999999999999</v>
      </c>
      <c r="AP15" s="108">
        <f>ROUND((#REF!+#REF!)/#REF!,2)</f>
        <v>23.79</v>
      </c>
      <c r="AQ15" s="108">
        <f t="shared" si="19"/>
        <v>15.46</v>
      </c>
      <c r="AR15" s="108">
        <f t="shared" si="20"/>
        <v>29.83</v>
      </c>
      <c r="AS15" s="108">
        <f t="shared" si="21"/>
        <v>19.38</v>
      </c>
      <c r="AT15" s="108">
        <f>#REF!</f>
        <v>3899.52</v>
      </c>
      <c r="AU15" s="118"/>
      <c r="AV15" s="108">
        <f>ROUND((#REF!/#REF!)*#REF!,2)</f>
        <v>641.51</v>
      </c>
      <c r="AW15" s="108">
        <f t="shared" si="22"/>
        <v>16.45</v>
      </c>
      <c r="AX15" s="108">
        <f>ROUND((#REF!/#REF!)*#REF!,2)</f>
        <v>452.5</v>
      </c>
      <c r="AY15" s="108">
        <f t="shared" si="23"/>
        <v>11.6</v>
      </c>
      <c r="AZ15" s="108">
        <f>ROUND((#REF!/#REF!)*#REF!,2)</f>
        <v>592.89</v>
      </c>
      <c r="BA15" s="108">
        <f t="shared" si="24"/>
        <v>15.2</v>
      </c>
      <c r="BB15" s="108">
        <f>ROUND((#REF!/#REF!)*#REF!,2)</f>
        <v>409.82</v>
      </c>
      <c r="BC15" s="108">
        <f t="shared" si="25"/>
        <v>10.51</v>
      </c>
      <c r="BD15" s="108">
        <f>ROUND((#REF!+#REF!+#REF!)/#REF!*#REF!,2)</f>
        <v>579.95000000000005</v>
      </c>
      <c r="BE15" s="108">
        <f t="shared" si="26"/>
        <v>14.87</v>
      </c>
      <c r="BF15" s="108">
        <f t="shared" si="27"/>
        <v>1222.8499999999999</v>
      </c>
      <c r="BG15" s="108">
        <f t="shared" si="28"/>
        <v>31.37</v>
      </c>
    </row>
    <row r="16" spans="1:59" s="98" customFormat="1" ht="21" customHeight="1">
      <c r="A16" s="74" t="s">
        <v>46</v>
      </c>
      <c r="B16" s="74">
        <f>ROUND((#REF!+#REF!)/10000,2)</f>
        <v>621.19000000000005</v>
      </c>
      <c r="C16" s="127">
        <f t="shared" si="29"/>
        <v>263.41000000000003</v>
      </c>
      <c r="D16" s="126">
        <f t="shared" si="1"/>
        <v>42.4</v>
      </c>
      <c r="E16" s="96">
        <f>ROUND(#REF!/10000,2)</f>
        <v>17.05</v>
      </c>
      <c r="F16" s="74">
        <f t="shared" si="2"/>
        <v>2.74</v>
      </c>
      <c r="G16" s="74">
        <f>ROUND((#REF!+#REF!+#REF!+#REF!)/10000,2)</f>
        <v>84.43</v>
      </c>
      <c r="H16" s="74">
        <f t="shared" si="3"/>
        <v>13.59</v>
      </c>
      <c r="I16" s="96">
        <f t="shared" si="30"/>
        <v>161.93</v>
      </c>
      <c r="J16" s="74">
        <f t="shared" si="5"/>
        <v>26.07</v>
      </c>
      <c r="K16" s="74">
        <f t="shared" si="31"/>
        <v>175.98</v>
      </c>
      <c r="L16" s="96">
        <f t="shared" si="6"/>
        <v>28.33</v>
      </c>
      <c r="M16" s="95">
        <v>25</v>
      </c>
      <c r="N16" s="74">
        <f>ROUND((#REF!+#REF!)/10000,2)</f>
        <v>90.49</v>
      </c>
      <c r="O16" s="96">
        <f t="shared" si="7"/>
        <v>14.57</v>
      </c>
      <c r="P16" s="74">
        <f>ROUND((#REF!+#REF!)/10000,2)</f>
        <v>85.49</v>
      </c>
      <c r="Q16" s="96">
        <f t="shared" si="8"/>
        <v>13.76</v>
      </c>
      <c r="R16" s="74">
        <f t="shared" si="9"/>
        <v>181.8</v>
      </c>
      <c r="S16" s="74">
        <f t="shared" si="10"/>
        <v>29.27</v>
      </c>
      <c r="T16" s="102">
        <v>30</v>
      </c>
      <c r="U16" s="74">
        <f>ROUND(#REF!/10000,2)</f>
        <v>137.69999999999999</v>
      </c>
      <c r="V16" s="74">
        <f t="shared" si="12"/>
        <v>22.17</v>
      </c>
      <c r="W16" s="76">
        <f>ROUND(#REF!/10000,2)</f>
        <v>69.27</v>
      </c>
      <c r="X16" s="74">
        <f t="shared" si="13"/>
        <v>50.31</v>
      </c>
      <c r="Y16" s="106">
        <f>ROUND((#REF!+#REF!)/10000,2)</f>
        <v>44.1</v>
      </c>
      <c r="Z16" s="74">
        <f t="shared" si="14"/>
        <v>7.1</v>
      </c>
      <c r="AA16" s="106">
        <f>ROUND((#REF!+#REF!)/10000,2)</f>
        <v>0</v>
      </c>
      <c r="AB16" s="107">
        <f t="shared" si="15"/>
        <v>0</v>
      </c>
      <c r="AC16" s="108">
        <f>#REF!</f>
        <v>522.5</v>
      </c>
      <c r="AD16" s="108">
        <f>#REF!</f>
        <v>7.33</v>
      </c>
      <c r="AE16" s="112">
        <f>ROUND(#REF!/#REF!*100,2)</f>
        <v>3.73</v>
      </c>
      <c r="AF16" s="110">
        <v>4.5</v>
      </c>
      <c r="AG16" s="96">
        <f>#REF!</f>
        <v>78.97</v>
      </c>
      <c r="AH16" s="74">
        <f>#REF!</f>
        <v>130.77000000000001</v>
      </c>
      <c r="AI16" s="111">
        <v>130</v>
      </c>
      <c r="AJ16" s="108">
        <f>ROUND(#REF!/#REF!,2)</f>
        <v>40.17</v>
      </c>
      <c r="AK16" s="108">
        <f t="shared" si="16"/>
        <v>30.72</v>
      </c>
      <c r="AL16" s="108">
        <f>ROUND(#REF!/#REF!,2)</f>
        <v>15.49</v>
      </c>
      <c r="AM16" s="108">
        <f t="shared" si="17"/>
        <v>11.85</v>
      </c>
      <c r="AN16" s="108">
        <f>ROUND(#REF!/#REF!,2)</f>
        <v>20.28</v>
      </c>
      <c r="AO16" s="108">
        <f t="shared" si="18"/>
        <v>15.51</v>
      </c>
      <c r="AP16" s="108">
        <f>ROUND((#REF!+#REF!)/#REF!,2)</f>
        <v>24.68</v>
      </c>
      <c r="AQ16" s="108">
        <f t="shared" si="19"/>
        <v>18.87</v>
      </c>
      <c r="AR16" s="108">
        <f t="shared" si="20"/>
        <v>30.15</v>
      </c>
      <c r="AS16" s="108">
        <f t="shared" si="21"/>
        <v>23.05</v>
      </c>
      <c r="AT16" s="108">
        <f>#REF!</f>
        <v>3829.93</v>
      </c>
      <c r="AU16" s="118"/>
      <c r="AV16" s="108">
        <f>ROUND((#REF!/#REF!)*#REF!,2)</f>
        <v>560.08000000000004</v>
      </c>
      <c r="AW16" s="108">
        <f t="shared" si="22"/>
        <v>14.62</v>
      </c>
      <c r="AX16" s="108">
        <f>ROUND((#REF!/#REF!)*#REF!,2)</f>
        <v>480.62</v>
      </c>
      <c r="AY16" s="108">
        <f t="shared" si="23"/>
        <v>12.55</v>
      </c>
      <c r="AZ16" s="108">
        <f>ROUND((#REF!/#REF!)*#REF!,2)</f>
        <v>592.03</v>
      </c>
      <c r="BA16" s="108">
        <f t="shared" si="24"/>
        <v>15.46</v>
      </c>
      <c r="BB16" s="108">
        <f>ROUND((#REF!/#REF!)*#REF!,2)</f>
        <v>526.01</v>
      </c>
      <c r="BC16" s="108">
        <f t="shared" si="25"/>
        <v>13.73</v>
      </c>
      <c r="BD16" s="108">
        <f>ROUND((#REF!+#REF!+#REF!)/#REF!*#REF!,2)</f>
        <v>540.04999999999995</v>
      </c>
      <c r="BE16" s="108">
        <f t="shared" si="26"/>
        <v>14.1</v>
      </c>
      <c r="BF16" s="108">
        <f t="shared" si="27"/>
        <v>1131.1400000000001</v>
      </c>
      <c r="BG16" s="108">
        <f t="shared" si="28"/>
        <v>29.54</v>
      </c>
    </row>
    <row r="17" spans="1:59" s="98" customFormat="1" ht="21" customHeight="1">
      <c r="A17" s="74" t="s">
        <v>47</v>
      </c>
      <c r="B17" s="74">
        <f>ROUND((#REF!+#REF!)/10000,2)</f>
        <v>75.680000000000007</v>
      </c>
      <c r="C17" s="127">
        <f t="shared" si="29"/>
        <v>35.450000000000003</v>
      </c>
      <c r="D17" s="126">
        <f t="shared" si="1"/>
        <v>46.85</v>
      </c>
      <c r="E17" s="96">
        <f>ROUND(#REF!/10000,2)</f>
        <v>2.88</v>
      </c>
      <c r="F17" s="74">
        <f t="shared" si="2"/>
        <v>3.81</v>
      </c>
      <c r="G17" s="74">
        <f>ROUND((#REF!+#REF!+#REF!+#REF!)/10000,2)</f>
        <v>15</v>
      </c>
      <c r="H17" s="74">
        <f t="shared" si="3"/>
        <v>19.82</v>
      </c>
      <c r="I17" s="96">
        <f t="shared" si="30"/>
        <v>17.57</v>
      </c>
      <c r="J17" s="74">
        <f t="shared" si="5"/>
        <v>23.22</v>
      </c>
      <c r="K17" s="74">
        <f t="shared" si="31"/>
        <v>14.11</v>
      </c>
      <c r="L17" s="96">
        <f t="shared" si="6"/>
        <v>18.64</v>
      </c>
      <c r="M17" s="95">
        <v>25</v>
      </c>
      <c r="N17" s="74">
        <f>ROUND((#REF!+#REF!)/10000,2)</f>
        <v>7.96</v>
      </c>
      <c r="O17" s="96">
        <f t="shared" si="7"/>
        <v>10.52</v>
      </c>
      <c r="P17" s="74">
        <f>ROUND((#REF!+#REF!)/10000,2)</f>
        <v>6.15</v>
      </c>
      <c r="Q17" s="96">
        <f t="shared" si="8"/>
        <v>8.1300000000000008</v>
      </c>
      <c r="R17" s="74">
        <f t="shared" si="9"/>
        <v>26.12</v>
      </c>
      <c r="S17" s="74">
        <f t="shared" si="10"/>
        <v>34.51</v>
      </c>
      <c r="T17" s="102">
        <v>30</v>
      </c>
      <c r="U17" s="74">
        <f>ROUND(#REF!/10000,2)</f>
        <v>25.03</v>
      </c>
      <c r="V17" s="74">
        <f t="shared" si="12"/>
        <v>33.07</v>
      </c>
      <c r="W17" s="76">
        <f>ROUND(#REF!/10000,2)</f>
        <v>15.81</v>
      </c>
      <c r="X17" s="74">
        <f t="shared" si="13"/>
        <v>63.16</v>
      </c>
      <c r="Y17" s="106">
        <f>ROUND((#REF!+#REF!)/10000,2)</f>
        <v>1.0900000000000001</v>
      </c>
      <c r="Z17" s="74">
        <f t="shared" si="14"/>
        <v>1.44</v>
      </c>
      <c r="AA17" s="106">
        <f>ROUND((#REF!+#REF!)/10000,2)</f>
        <v>0</v>
      </c>
      <c r="AB17" s="107">
        <f t="shared" si="15"/>
        <v>0</v>
      </c>
      <c r="AC17" s="108">
        <f>#REF!</f>
        <v>333.34</v>
      </c>
      <c r="AD17" s="108">
        <f>#REF!</f>
        <v>9.01</v>
      </c>
      <c r="AE17" s="112">
        <f>ROUND(#REF!/#REF!*100,2)</f>
        <v>3.08</v>
      </c>
      <c r="AF17" s="110">
        <v>4.5</v>
      </c>
      <c r="AG17" s="96">
        <f>#REF!</f>
        <v>48.48</v>
      </c>
      <c r="AH17" s="74">
        <f>#REF!</f>
        <v>108.83</v>
      </c>
      <c r="AI17" s="111">
        <v>130</v>
      </c>
      <c r="AJ17" s="108">
        <f>ROUND(#REF!/#REF!,2)</f>
        <v>51.86</v>
      </c>
      <c r="AK17" s="108">
        <f t="shared" si="16"/>
        <v>47.65</v>
      </c>
      <c r="AL17" s="108">
        <f>ROUND(#REF!/#REF!,2)</f>
        <v>5.7</v>
      </c>
      <c r="AM17" s="108">
        <f t="shared" si="17"/>
        <v>5.24</v>
      </c>
      <c r="AN17" s="108">
        <f>ROUND(#REF!/#REF!,2)</f>
        <v>7.43</v>
      </c>
      <c r="AO17" s="108">
        <f t="shared" si="18"/>
        <v>6.83</v>
      </c>
      <c r="AP17" s="108">
        <f>ROUND((#REF!+#REF!)/#REF!,2)</f>
        <v>30.76</v>
      </c>
      <c r="AQ17" s="108">
        <f t="shared" si="19"/>
        <v>28.26</v>
      </c>
      <c r="AR17" s="108">
        <f t="shared" si="20"/>
        <v>13.08</v>
      </c>
      <c r="AS17" s="108">
        <f t="shared" si="21"/>
        <v>12.02</v>
      </c>
      <c r="AT17" s="108">
        <f>#REF!</f>
        <v>3003.39</v>
      </c>
      <c r="AU17" s="118"/>
      <c r="AV17" s="108">
        <f>ROUND((#REF!/#REF!)*#REF!,2)</f>
        <v>486.2</v>
      </c>
      <c r="AW17" s="108">
        <f t="shared" si="22"/>
        <v>16.190000000000001</v>
      </c>
      <c r="AX17" s="108">
        <f>ROUND((#REF!/#REF!)*#REF!,2)</f>
        <v>78.62</v>
      </c>
      <c r="AY17" s="108">
        <f t="shared" si="23"/>
        <v>2.62</v>
      </c>
      <c r="AZ17" s="108">
        <f>ROUND((#REF!/#REF!)*#REF!,2)</f>
        <v>344.97</v>
      </c>
      <c r="BA17" s="108">
        <f t="shared" si="24"/>
        <v>11.49</v>
      </c>
      <c r="BB17" s="108">
        <f>ROUND((#REF!/#REF!)*#REF!,2)</f>
        <v>444.43</v>
      </c>
      <c r="BC17" s="108">
        <f t="shared" si="25"/>
        <v>14.8</v>
      </c>
      <c r="BD17" s="108">
        <f>ROUND((#REF!+#REF!+#REF!)/#REF!*#REF!,2)</f>
        <v>547.86</v>
      </c>
      <c r="BE17" s="108">
        <f t="shared" si="26"/>
        <v>18.239999999999998</v>
      </c>
      <c r="BF17" s="108">
        <f t="shared" si="27"/>
        <v>1101.31</v>
      </c>
      <c r="BG17" s="108">
        <f t="shared" si="28"/>
        <v>36.659999999999997</v>
      </c>
    </row>
    <row r="18" spans="1:59" s="98" customFormat="1" ht="21" customHeight="1">
      <c r="A18" s="74" t="s">
        <v>48</v>
      </c>
      <c r="B18" s="74">
        <f>ROUND((#REF!+#REF!)/10000,2)</f>
        <v>734.88</v>
      </c>
      <c r="C18" s="127">
        <f t="shared" si="29"/>
        <v>322.36</v>
      </c>
      <c r="D18" s="126">
        <f t="shared" si="1"/>
        <v>43.87</v>
      </c>
      <c r="E18" s="96">
        <f>ROUND(#REF!/10000,2)</f>
        <v>32.47</v>
      </c>
      <c r="F18" s="74">
        <f t="shared" si="2"/>
        <v>4.42</v>
      </c>
      <c r="G18" s="74">
        <f>ROUND((#REF!+#REF!+#REF!+#REF!)/10000,2)</f>
        <v>89.64</v>
      </c>
      <c r="H18" s="74">
        <f t="shared" si="3"/>
        <v>12.2</v>
      </c>
      <c r="I18" s="96">
        <f t="shared" si="30"/>
        <v>200.25</v>
      </c>
      <c r="J18" s="74">
        <f t="shared" si="5"/>
        <v>27.25</v>
      </c>
      <c r="K18" s="74">
        <f t="shared" si="31"/>
        <v>212.76</v>
      </c>
      <c r="L18" s="96">
        <f t="shared" si="6"/>
        <v>28.95</v>
      </c>
      <c r="M18" s="95">
        <v>25</v>
      </c>
      <c r="N18" s="74">
        <f>ROUND((#REF!+#REF!)/10000,2)</f>
        <v>123.21</v>
      </c>
      <c r="O18" s="96">
        <f t="shared" si="7"/>
        <v>16.77</v>
      </c>
      <c r="P18" s="74">
        <f>ROUND((#REF!+#REF!)/10000,2)</f>
        <v>89.55</v>
      </c>
      <c r="Q18" s="96">
        <f t="shared" si="8"/>
        <v>12.19</v>
      </c>
      <c r="R18" s="74">
        <f t="shared" si="9"/>
        <v>199.76</v>
      </c>
      <c r="S18" s="74">
        <f t="shared" si="10"/>
        <v>27.18</v>
      </c>
      <c r="T18" s="102">
        <v>30</v>
      </c>
      <c r="U18" s="74">
        <f>ROUND(#REF!/10000,2)</f>
        <v>157.5</v>
      </c>
      <c r="V18" s="74">
        <f t="shared" si="12"/>
        <v>21.43</v>
      </c>
      <c r="W18" s="76">
        <f>ROUND(#REF!/10000,2)</f>
        <v>63.67</v>
      </c>
      <c r="X18" s="74">
        <f t="shared" si="13"/>
        <v>40.43</v>
      </c>
      <c r="Y18" s="106">
        <f>ROUND((#REF!+#REF!)/10000,2)</f>
        <v>42.26</v>
      </c>
      <c r="Z18" s="74">
        <f t="shared" si="14"/>
        <v>5.75</v>
      </c>
      <c r="AA18" s="106">
        <f>ROUND((#REF!+#REF!)/10000,2)</f>
        <v>13.34</v>
      </c>
      <c r="AB18" s="107">
        <f t="shared" si="15"/>
        <v>31.57</v>
      </c>
      <c r="AC18" s="108">
        <f>#REF!</f>
        <v>504.16</v>
      </c>
      <c r="AD18" s="108">
        <f>#REF!</f>
        <v>7.93</v>
      </c>
      <c r="AE18" s="112">
        <f>ROUND(#REF!/#REF!*100,2)</f>
        <v>7.08</v>
      </c>
      <c r="AF18" s="110">
        <v>4.5</v>
      </c>
      <c r="AG18" s="96">
        <f>#REF!</f>
        <v>100.39</v>
      </c>
      <c r="AH18" s="74">
        <f>#REF!</f>
        <v>166.77</v>
      </c>
      <c r="AI18" s="111">
        <v>130</v>
      </c>
      <c r="AJ18" s="108">
        <f>ROUND(#REF!/#REF!,2)</f>
        <v>55.53</v>
      </c>
      <c r="AK18" s="108">
        <f t="shared" si="16"/>
        <v>33.299999999999997</v>
      </c>
      <c r="AL18" s="108">
        <f>ROUND(#REF!/#REF!,2)</f>
        <v>13.87</v>
      </c>
      <c r="AM18" s="108">
        <f t="shared" si="17"/>
        <v>8.32</v>
      </c>
      <c r="AN18" s="108">
        <f>ROUND(#REF!/#REF!,2)</f>
        <v>40.31</v>
      </c>
      <c r="AO18" s="108">
        <f t="shared" si="18"/>
        <v>24.17</v>
      </c>
      <c r="AP18" s="108">
        <f>ROUND((#REF!+#REF!)/#REF!,2)</f>
        <v>26.99</v>
      </c>
      <c r="AQ18" s="108">
        <f t="shared" si="19"/>
        <v>16.18</v>
      </c>
      <c r="AR18" s="108">
        <f t="shared" si="20"/>
        <v>30.07</v>
      </c>
      <c r="AS18" s="108">
        <f t="shared" si="21"/>
        <v>18.03</v>
      </c>
      <c r="AT18" s="108">
        <f>#REF!</f>
        <v>3997.99</v>
      </c>
      <c r="AU18" s="118"/>
      <c r="AV18" s="108">
        <f>ROUND((#REF!/#REF!)*#REF!,2)</f>
        <v>590.55999999999995</v>
      </c>
      <c r="AW18" s="108">
        <f t="shared" si="22"/>
        <v>14.77</v>
      </c>
      <c r="AX18" s="108">
        <f>ROUND((#REF!/#REF!)*#REF!,2)</f>
        <v>342.06</v>
      </c>
      <c r="AY18" s="108">
        <f t="shared" si="23"/>
        <v>8.56</v>
      </c>
      <c r="AZ18" s="108">
        <f>ROUND((#REF!/#REF!)*#REF!,2)</f>
        <v>574.03</v>
      </c>
      <c r="BA18" s="108">
        <f t="shared" si="24"/>
        <v>14.36</v>
      </c>
      <c r="BB18" s="108">
        <f>ROUND((#REF!/#REF!)*#REF!,2)</f>
        <v>504.11</v>
      </c>
      <c r="BC18" s="108">
        <f t="shared" si="25"/>
        <v>12.61</v>
      </c>
      <c r="BD18" s="108">
        <f>ROUND((#REF!+#REF!+#REF!)/#REF!*#REF!,2)</f>
        <v>674.08</v>
      </c>
      <c r="BE18" s="108">
        <f t="shared" si="26"/>
        <v>16.86</v>
      </c>
      <c r="BF18" s="108">
        <f t="shared" si="27"/>
        <v>1313.15</v>
      </c>
      <c r="BG18" s="108">
        <f t="shared" si="28"/>
        <v>32.840000000000003</v>
      </c>
    </row>
    <row r="19" spans="1:59" s="98" customFormat="1" ht="21" customHeight="1">
      <c r="A19" s="74" t="s">
        <v>49</v>
      </c>
      <c r="B19" s="74">
        <f>ROUND((#REF!+#REF!)/10000,2)</f>
        <v>55.93</v>
      </c>
      <c r="C19" s="127">
        <f t="shared" si="29"/>
        <v>30.82</v>
      </c>
      <c r="D19" s="126">
        <f t="shared" si="1"/>
        <v>55.1</v>
      </c>
      <c r="E19" s="96">
        <f>ROUND(#REF!/10000,2)</f>
        <v>1.52</v>
      </c>
      <c r="F19" s="74">
        <f t="shared" si="2"/>
        <v>2.72</v>
      </c>
      <c r="G19" s="74">
        <f>ROUND((#REF!+#REF!+#REF!+#REF!)/10000,2)</f>
        <v>12.53</v>
      </c>
      <c r="H19" s="74">
        <f t="shared" si="3"/>
        <v>22.4</v>
      </c>
      <c r="I19" s="96">
        <f t="shared" si="30"/>
        <v>16.77</v>
      </c>
      <c r="J19" s="74">
        <f t="shared" si="5"/>
        <v>29.98</v>
      </c>
      <c r="K19" s="74">
        <f t="shared" si="31"/>
        <v>8.08</v>
      </c>
      <c r="L19" s="96">
        <f t="shared" si="6"/>
        <v>14.45</v>
      </c>
      <c r="M19" s="95">
        <v>25</v>
      </c>
      <c r="N19" s="74">
        <f>ROUND((#REF!+#REF!)/10000,2)</f>
        <v>3.13</v>
      </c>
      <c r="O19" s="96">
        <f t="shared" si="7"/>
        <v>5.6</v>
      </c>
      <c r="P19" s="74">
        <f>ROUND((#REF!+#REF!)/10000,2)</f>
        <v>4.95</v>
      </c>
      <c r="Q19" s="96">
        <f t="shared" si="8"/>
        <v>8.85</v>
      </c>
      <c r="R19" s="74">
        <f t="shared" si="9"/>
        <v>17.03</v>
      </c>
      <c r="S19" s="74">
        <f t="shared" si="10"/>
        <v>30.45</v>
      </c>
      <c r="T19" s="102">
        <v>30</v>
      </c>
      <c r="U19" s="74">
        <f>ROUND(#REF!/10000,2)</f>
        <v>16.32</v>
      </c>
      <c r="V19" s="74">
        <f t="shared" si="12"/>
        <v>29.18</v>
      </c>
      <c r="W19" s="76">
        <f>ROUND(#REF!/10000,2)</f>
        <v>15.75</v>
      </c>
      <c r="X19" s="74">
        <f t="shared" si="13"/>
        <v>96.51</v>
      </c>
      <c r="Y19" s="106">
        <f>ROUND((#REF!+#REF!)/10000,2)</f>
        <v>0.71</v>
      </c>
      <c r="Z19" s="74">
        <f t="shared" si="14"/>
        <v>1.27</v>
      </c>
      <c r="AA19" s="106">
        <f>ROUND((#REF!+#REF!)/10000,2)</f>
        <v>0</v>
      </c>
      <c r="AB19" s="107">
        <f t="shared" si="15"/>
        <v>0</v>
      </c>
      <c r="AC19" s="108">
        <f>#REF!</f>
        <v>240.71</v>
      </c>
      <c r="AD19" s="108">
        <f>#REF!</f>
        <v>6.72</v>
      </c>
      <c r="AE19" s="112">
        <f>ROUND(#REF!/#REF!*100,2)</f>
        <v>3.16</v>
      </c>
      <c r="AF19" s="110">
        <v>4.5</v>
      </c>
      <c r="AG19" s="96">
        <f>#REF!</f>
        <v>52.61</v>
      </c>
      <c r="AH19" s="74">
        <f>#REF!</f>
        <v>90.43</v>
      </c>
      <c r="AI19" s="111">
        <v>130</v>
      </c>
      <c r="AJ19" s="108">
        <f>ROUND(#REF!/#REF!,2)</f>
        <v>35.1</v>
      </c>
      <c r="AK19" s="108">
        <f t="shared" si="16"/>
        <v>38.81</v>
      </c>
      <c r="AL19" s="108">
        <f>ROUND(#REF!/#REF!,2)</f>
        <v>1.62</v>
      </c>
      <c r="AM19" s="108">
        <f t="shared" si="17"/>
        <v>1.79</v>
      </c>
      <c r="AN19" s="108">
        <f>ROUND(#REF!/#REF!,2)</f>
        <v>2.79</v>
      </c>
      <c r="AO19" s="108">
        <f t="shared" si="18"/>
        <v>3.09</v>
      </c>
      <c r="AP19" s="108">
        <f>ROUND((#REF!+#REF!)/#REF!,2)</f>
        <v>25.54</v>
      </c>
      <c r="AQ19" s="108">
        <f t="shared" si="19"/>
        <v>28.24</v>
      </c>
      <c r="AR19" s="108">
        <f t="shared" si="20"/>
        <v>25.38</v>
      </c>
      <c r="AS19" s="108">
        <f t="shared" si="21"/>
        <v>28.07</v>
      </c>
      <c r="AT19" s="108">
        <f>#REF!</f>
        <v>1617.57</v>
      </c>
      <c r="AU19" s="118"/>
      <c r="AV19" s="108">
        <f>ROUND((#REF!/#REF!)*#REF!,2)</f>
        <v>223.91</v>
      </c>
      <c r="AW19" s="108">
        <f t="shared" si="22"/>
        <v>13.84</v>
      </c>
      <c r="AX19" s="108">
        <f>ROUND((#REF!/#REF!)*#REF!,2)</f>
        <v>45.88</v>
      </c>
      <c r="AY19" s="108">
        <f t="shared" si="23"/>
        <v>2.84</v>
      </c>
      <c r="AZ19" s="108">
        <f>ROUND((#REF!/#REF!)*#REF!,2)</f>
        <v>324.45</v>
      </c>
      <c r="BA19" s="108">
        <f t="shared" si="24"/>
        <v>20.059999999999999</v>
      </c>
      <c r="BB19" s="108">
        <f>ROUND((#REF!/#REF!)*#REF!,2)</f>
        <v>155.37</v>
      </c>
      <c r="BC19" s="108">
        <f t="shared" si="25"/>
        <v>9.61</v>
      </c>
      <c r="BD19" s="108">
        <f>ROUND((#REF!+#REF!+#REF!)/#REF!*#REF!,2)</f>
        <v>326.24</v>
      </c>
      <c r="BE19" s="108">
        <f t="shared" si="26"/>
        <v>20.170000000000002</v>
      </c>
      <c r="BF19" s="108">
        <f t="shared" si="27"/>
        <v>541.72</v>
      </c>
      <c r="BG19" s="108">
        <f t="shared" si="28"/>
        <v>33.479999999999997</v>
      </c>
    </row>
    <row r="20" spans="1:59" s="98" customFormat="1" ht="21" customHeight="1">
      <c r="A20" s="74" t="s">
        <v>50</v>
      </c>
      <c r="B20" s="74">
        <f>ROUND((#REF!+#REF!)/10000,2)</f>
        <v>1150.93</v>
      </c>
      <c r="C20" s="127">
        <f t="shared" si="29"/>
        <v>323.92</v>
      </c>
      <c r="D20" s="126">
        <f t="shared" si="1"/>
        <v>28.15</v>
      </c>
      <c r="E20" s="96">
        <f>ROUND(#REF!/10000,2)</f>
        <v>36.770000000000003</v>
      </c>
      <c r="F20" s="74">
        <f t="shared" si="2"/>
        <v>3.19</v>
      </c>
      <c r="G20" s="74">
        <f>ROUND((#REF!+#REF!+#REF!+#REF!)/10000,2)</f>
        <v>62.46</v>
      </c>
      <c r="H20" s="74">
        <f t="shared" si="3"/>
        <v>5.43</v>
      </c>
      <c r="I20" s="96">
        <f t="shared" si="30"/>
        <v>224.69</v>
      </c>
      <c r="J20" s="74">
        <f t="shared" si="5"/>
        <v>19.53</v>
      </c>
      <c r="K20" s="74">
        <f t="shared" si="31"/>
        <v>442.79</v>
      </c>
      <c r="L20" s="96">
        <f t="shared" si="6"/>
        <v>38.47</v>
      </c>
      <c r="M20" s="95">
        <v>25</v>
      </c>
      <c r="N20" s="74">
        <f>ROUND((#REF!+#REF!)/10000,2)</f>
        <v>246.34</v>
      </c>
      <c r="O20" s="96">
        <f t="shared" si="7"/>
        <v>21.4</v>
      </c>
      <c r="P20" s="74">
        <f>ROUND((#REF!+#REF!)/10000,2)</f>
        <v>196.45</v>
      </c>
      <c r="Q20" s="96">
        <f t="shared" si="8"/>
        <v>17.07</v>
      </c>
      <c r="R20" s="74">
        <f t="shared" si="9"/>
        <v>384.22</v>
      </c>
      <c r="S20" s="74">
        <f t="shared" si="10"/>
        <v>33.380000000000003</v>
      </c>
      <c r="T20" s="102">
        <v>30</v>
      </c>
      <c r="U20" s="74">
        <f>ROUND(#REF!/10000,2)</f>
        <v>292.5</v>
      </c>
      <c r="V20" s="74">
        <f t="shared" si="12"/>
        <v>25.41</v>
      </c>
      <c r="W20" s="76">
        <f>ROUND(#REF!/10000,2)</f>
        <v>116.62</v>
      </c>
      <c r="X20" s="74">
        <f t="shared" si="13"/>
        <v>39.869999999999997</v>
      </c>
      <c r="Y20" s="106">
        <f>ROUND((#REF!+#REF!)/10000,2)</f>
        <v>91.72</v>
      </c>
      <c r="Z20" s="74">
        <f t="shared" si="14"/>
        <v>7.97</v>
      </c>
      <c r="AA20" s="106">
        <f>ROUND((#REF!+#REF!)/10000,2)</f>
        <v>32.15</v>
      </c>
      <c r="AB20" s="107">
        <f t="shared" si="15"/>
        <v>35.049999999999997</v>
      </c>
      <c r="AC20" s="108">
        <f>#REF!</f>
        <v>389.96</v>
      </c>
      <c r="AD20" s="108">
        <f>#REF!</f>
        <v>8.94</v>
      </c>
      <c r="AE20" s="112">
        <f>ROUND(#REF!/#REF!*100,2)</f>
        <v>4.9000000000000004</v>
      </c>
      <c r="AF20" s="110">
        <v>4.8</v>
      </c>
      <c r="AG20" s="96">
        <f>#REF!</f>
        <v>100.27</v>
      </c>
      <c r="AH20" s="74">
        <f>#REF!</f>
        <v>174.01</v>
      </c>
      <c r="AI20" s="111">
        <v>130</v>
      </c>
      <c r="AJ20" s="108">
        <f>ROUND(#REF!/#REF!,2)</f>
        <v>58.38</v>
      </c>
      <c r="AK20" s="108">
        <f t="shared" si="16"/>
        <v>33.549999999999997</v>
      </c>
      <c r="AL20" s="108">
        <f>ROUND(#REF!/#REF!,2)</f>
        <v>21.29</v>
      </c>
      <c r="AM20" s="108">
        <f t="shared" si="17"/>
        <v>12.23</v>
      </c>
      <c r="AN20" s="108">
        <f>ROUND(#REF!/#REF!,2)</f>
        <v>40.770000000000003</v>
      </c>
      <c r="AO20" s="108">
        <f t="shared" si="18"/>
        <v>23.43</v>
      </c>
      <c r="AP20" s="108">
        <f>ROUND((#REF!+#REF!)/#REF!,2)</f>
        <v>22.64</v>
      </c>
      <c r="AQ20" s="108">
        <f t="shared" si="19"/>
        <v>13.01</v>
      </c>
      <c r="AR20" s="108">
        <f t="shared" si="20"/>
        <v>30.93</v>
      </c>
      <c r="AS20" s="108">
        <f t="shared" si="21"/>
        <v>17.78</v>
      </c>
      <c r="AT20" s="108">
        <f>#REF!</f>
        <v>3486.24</v>
      </c>
      <c r="AU20" s="118"/>
      <c r="AV20" s="108">
        <f>ROUND((#REF!/#REF!)*#REF!,2)</f>
        <v>581.29</v>
      </c>
      <c r="AW20" s="108">
        <f t="shared" si="22"/>
        <v>16.670000000000002</v>
      </c>
      <c r="AX20" s="108">
        <f>ROUND((#REF!/#REF!)*#REF!,2)</f>
        <v>519.89</v>
      </c>
      <c r="AY20" s="108">
        <f t="shared" si="23"/>
        <v>14.91</v>
      </c>
      <c r="AZ20" s="108">
        <f>ROUND((#REF!/#REF!)*#REF!,2)</f>
        <v>776.14</v>
      </c>
      <c r="BA20" s="108">
        <f t="shared" si="24"/>
        <v>22.26</v>
      </c>
      <c r="BB20" s="108">
        <f>ROUND((#REF!/#REF!)*#REF!,2)</f>
        <v>670.19</v>
      </c>
      <c r="BC20" s="108">
        <f t="shared" si="25"/>
        <v>19.22</v>
      </c>
      <c r="BD20" s="108">
        <f>ROUND((#REF!+#REF!+#REF!)/#REF!*#REF!,2)</f>
        <v>136.16</v>
      </c>
      <c r="BE20" s="108">
        <f t="shared" si="26"/>
        <v>3.91</v>
      </c>
      <c r="BF20" s="108">
        <f t="shared" si="27"/>
        <v>802.57</v>
      </c>
      <c r="BG20" s="108">
        <f t="shared" si="28"/>
        <v>23.03</v>
      </c>
    </row>
    <row r="21" spans="1:59" s="98" customFormat="1" ht="21" customHeight="1">
      <c r="A21" s="74" t="s">
        <v>51</v>
      </c>
      <c r="B21" s="74">
        <f>ROUND((#REF!+#REF!)/10000,2)</f>
        <v>276.81</v>
      </c>
      <c r="C21" s="127">
        <f t="shared" si="29"/>
        <v>108.76</v>
      </c>
      <c r="D21" s="126">
        <f t="shared" si="1"/>
        <v>39.29</v>
      </c>
      <c r="E21" s="96">
        <f>ROUND(#REF!/10000,2)</f>
        <v>6.32</v>
      </c>
      <c r="F21" s="74">
        <f t="shared" si="2"/>
        <v>2.2799999999999998</v>
      </c>
      <c r="G21" s="74">
        <f>ROUND((#REF!+#REF!+#REF!+#REF!)/10000,2)</f>
        <v>38.75</v>
      </c>
      <c r="H21" s="74">
        <f t="shared" si="3"/>
        <v>14</v>
      </c>
      <c r="I21" s="96">
        <f t="shared" si="30"/>
        <v>63.69</v>
      </c>
      <c r="J21" s="74">
        <f t="shared" si="5"/>
        <v>23.01</v>
      </c>
      <c r="K21" s="74">
        <f t="shared" si="31"/>
        <v>81.760000000000005</v>
      </c>
      <c r="L21" s="96">
        <f t="shared" si="6"/>
        <v>29.54</v>
      </c>
      <c r="M21" s="95">
        <v>25</v>
      </c>
      <c r="N21" s="74">
        <f>ROUND((#REF!+#REF!)/10000,2)</f>
        <v>47.6</v>
      </c>
      <c r="O21" s="96">
        <f t="shared" si="7"/>
        <v>17.2</v>
      </c>
      <c r="P21" s="74">
        <f>ROUND((#REF!+#REF!)/10000,2)</f>
        <v>34.159999999999997</v>
      </c>
      <c r="Q21" s="96">
        <f t="shared" si="8"/>
        <v>12.34</v>
      </c>
      <c r="R21" s="74">
        <f t="shared" si="9"/>
        <v>86.29</v>
      </c>
      <c r="S21" s="74">
        <f t="shared" si="10"/>
        <v>31.17</v>
      </c>
      <c r="T21" s="102">
        <v>30</v>
      </c>
      <c r="U21" s="74">
        <f>ROUND(#REF!/10000,2)</f>
        <v>80.08</v>
      </c>
      <c r="V21" s="74">
        <f t="shared" si="12"/>
        <v>28.93</v>
      </c>
      <c r="W21" s="76">
        <f>ROUND(#REF!/10000,2)</f>
        <v>48.85</v>
      </c>
      <c r="X21" s="74">
        <f t="shared" si="13"/>
        <v>61</v>
      </c>
      <c r="Y21" s="106">
        <f>ROUND((#REF!+#REF!)/10000,2)</f>
        <v>6.21</v>
      </c>
      <c r="Z21" s="74">
        <f t="shared" si="14"/>
        <v>2.2400000000000002</v>
      </c>
      <c r="AA21" s="106">
        <f>ROUND((#REF!+#REF!)/10000,2)</f>
        <v>1.06</v>
      </c>
      <c r="AB21" s="107">
        <f t="shared" si="15"/>
        <v>17.07</v>
      </c>
      <c r="AC21" s="108">
        <f>#REF!</f>
        <v>450.81</v>
      </c>
      <c r="AD21" s="108">
        <f>#REF!</f>
        <v>7.74</v>
      </c>
      <c r="AE21" s="112">
        <f>ROUND(#REF!/#REF!*100,2)</f>
        <v>3.41</v>
      </c>
      <c r="AF21" s="110">
        <v>4.8</v>
      </c>
      <c r="AG21" s="96">
        <f>#REF!</f>
        <v>70.55</v>
      </c>
      <c r="AH21" s="74">
        <f>#REF!</f>
        <v>149.94999999999999</v>
      </c>
      <c r="AI21" s="111">
        <v>130</v>
      </c>
      <c r="AJ21" s="108">
        <f>ROUND(#REF!/#REF!,2)</f>
        <v>62.31</v>
      </c>
      <c r="AK21" s="108">
        <f t="shared" si="16"/>
        <v>41.55</v>
      </c>
      <c r="AL21" s="108">
        <f>ROUND(#REF!/#REF!,2)</f>
        <v>13.34</v>
      </c>
      <c r="AM21" s="108">
        <f t="shared" si="17"/>
        <v>8.9</v>
      </c>
      <c r="AN21" s="108">
        <f>ROUND(#REF!/#REF!,2)</f>
        <v>28.95</v>
      </c>
      <c r="AO21" s="108">
        <f t="shared" si="18"/>
        <v>19.309999999999999</v>
      </c>
      <c r="AP21" s="108">
        <f>ROUND((#REF!+#REF!)/#REF!,2)</f>
        <v>30.56</v>
      </c>
      <c r="AQ21" s="108">
        <f t="shared" si="19"/>
        <v>20.38</v>
      </c>
      <c r="AR21" s="108">
        <f t="shared" si="20"/>
        <v>14.79</v>
      </c>
      <c r="AS21" s="108">
        <f t="shared" si="21"/>
        <v>9.8600000000000101</v>
      </c>
      <c r="AT21" s="108">
        <f>#REF!</f>
        <v>3489.27</v>
      </c>
      <c r="AU21" s="118"/>
      <c r="AV21" s="108">
        <f>ROUND((#REF!/#REF!)*#REF!,2)</f>
        <v>498.53</v>
      </c>
      <c r="AW21" s="108">
        <f t="shared" si="22"/>
        <v>14.29</v>
      </c>
      <c r="AX21" s="108">
        <f>ROUND((#REF!/#REF!)*#REF!,2)</f>
        <v>167.32</v>
      </c>
      <c r="AY21" s="108">
        <f t="shared" si="23"/>
        <v>4.8</v>
      </c>
      <c r="AZ21" s="108">
        <f>ROUND((#REF!/#REF!)*#REF!,2)</f>
        <v>569.85</v>
      </c>
      <c r="BA21" s="108">
        <f t="shared" si="24"/>
        <v>16.329999999999998</v>
      </c>
      <c r="BB21" s="108">
        <f>ROUND((#REF!/#REF!)*#REF!,2)</f>
        <v>514.84</v>
      </c>
      <c r="BC21" s="108">
        <f t="shared" si="25"/>
        <v>14.75</v>
      </c>
      <c r="BD21" s="108">
        <f>ROUND((#REF!+#REF!+#REF!)/#REF!*#REF!,2)</f>
        <v>402.16</v>
      </c>
      <c r="BE21" s="108">
        <f t="shared" si="26"/>
        <v>11.53</v>
      </c>
      <c r="BF21" s="108">
        <f t="shared" si="27"/>
        <v>1336.57</v>
      </c>
      <c r="BG21" s="108">
        <f t="shared" si="28"/>
        <v>38.299999999999997</v>
      </c>
    </row>
    <row r="22" spans="1:59" s="98" customFormat="1" ht="21" customHeight="1">
      <c r="A22" s="74" t="s">
        <v>52</v>
      </c>
      <c r="B22" s="74">
        <f>ROUND((#REF!+#REF!)/10000,2)</f>
        <v>1361.16</v>
      </c>
      <c r="C22" s="127">
        <f t="shared" si="29"/>
        <v>519.55999999999995</v>
      </c>
      <c r="D22" s="126">
        <f t="shared" si="1"/>
        <v>38.17</v>
      </c>
      <c r="E22" s="96">
        <f>ROUND(#REF!/10000,2)</f>
        <v>50.09</v>
      </c>
      <c r="F22" s="74">
        <f t="shared" si="2"/>
        <v>3.68</v>
      </c>
      <c r="G22" s="74">
        <f>ROUND((#REF!+#REF!+#REF!+#REF!)/10000,2)</f>
        <v>154.22</v>
      </c>
      <c r="H22" s="74">
        <f t="shared" si="3"/>
        <v>11.33</v>
      </c>
      <c r="I22" s="96">
        <f t="shared" si="30"/>
        <v>315.25</v>
      </c>
      <c r="J22" s="74">
        <f t="shared" si="5"/>
        <v>23.16</v>
      </c>
      <c r="K22" s="74">
        <f t="shared" si="31"/>
        <v>440.96</v>
      </c>
      <c r="L22" s="96">
        <f t="shared" si="6"/>
        <v>32.4</v>
      </c>
      <c r="M22" s="95">
        <v>25</v>
      </c>
      <c r="N22" s="74">
        <f>ROUND((#REF!+#REF!)/10000,2)</f>
        <v>252.61</v>
      </c>
      <c r="O22" s="96">
        <f t="shared" si="7"/>
        <v>18.559999999999999</v>
      </c>
      <c r="P22" s="74">
        <f>ROUND((#REF!+#REF!)/10000,2)</f>
        <v>188.35</v>
      </c>
      <c r="Q22" s="96">
        <f t="shared" si="8"/>
        <v>13.84</v>
      </c>
      <c r="R22" s="74">
        <f t="shared" si="9"/>
        <v>400.64</v>
      </c>
      <c r="S22" s="74">
        <f t="shared" si="10"/>
        <v>29.43</v>
      </c>
      <c r="T22" s="102">
        <v>30</v>
      </c>
      <c r="U22" s="74">
        <f>ROUND(#REF!/10000,2)</f>
        <v>296.3</v>
      </c>
      <c r="V22" s="74">
        <f t="shared" si="12"/>
        <v>21.77</v>
      </c>
      <c r="W22" s="76">
        <f>ROUND(#REF!/10000,2)</f>
        <v>142.75</v>
      </c>
      <c r="X22" s="74">
        <f t="shared" si="13"/>
        <v>48.18</v>
      </c>
      <c r="Y22" s="106">
        <f>ROUND((#REF!+#REF!)/10000,2)</f>
        <v>104.34</v>
      </c>
      <c r="Z22" s="74">
        <f t="shared" si="14"/>
        <v>7.67</v>
      </c>
      <c r="AA22" s="106">
        <f>ROUND((#REF!+#REF!)/10000,2)</f>
        <v>67.75</v>
      </c>
      <c r="AB22" s="107">
        <f t="shared" si="15"/>
        <v>64.930000000000007</v>
      </c>
      <c r="AC22" s="108">
        <f>#REF!</f>
        <v>515.78</v>
      </c>
      <c r="AD22" s="108">
        <f>#REF!</f>
        <v>8.4700000000000006</v>
      </c>
      <c r="AE22" s="112">
        <f>ROUND(#REF!/#REF!*100,2)</f>
        <v>4.46</v>
      </c>
      <c r="AF22" s="110">
        <v>4.8</v>
      </c>
      <c r="AG22" s="96">
        <f>#REF!</f>
        <v>98.72</v>
      </c>
      <c r="AH22" s="74">
        <f>#REF!</f>
        <v>194.69</v>
      </c>
      <c r="AI22" s="111">
        <v>130</v>
      </c>
      <c r="AJ22" s="108">
        <f>ROUND(#REF!/#REF!,2)</f>
        <v>56.05</v>
      </c>
      <c r="AK22" s="108">
        <f t="shared" si="16"/>
        <v>28.79</v>
      </c>
      <c r="AL22" s="108">
        <f>ROUND(#REF!/#REF!,2)</f>
        <v>27.6</v>
      </c>
      <c r="AM22" s="108">
        <f t="shared" si="17"/>
        <v>14.18</v>
      </c>
      <c r="AN22" s="108">
        <f>ROUND(#REF!/#REF!,2)</f>
        <v>46.09</v>
      </c>
      <c r="AO22" s="108">
        <f t="shared" si="18"/>
        <v>23.67</v>
      </c>
      <c r="AP22" s="108">
        <f>ROUND((#REF!+#REF!)/#REF!,2)</f>
        <v>25.77</v>
      </c>
      <c r="AQ22" s="108">
        <f t="shared" si="19"/>
        <v>13.24</v>
      </c>
      <c r="AR22" s="108">
        <f t="shared" si="20"/>
        <v>39.18</v>
      </c>
      <c r="AS22" s="108">
        <f t="shared" si="21"/>
        <v>20.12</v>
      </c>
      <c r="AT22" s="108">
        <f>#REF!</f>
        <v>4368.66</v>
      </c>
      <c r="AU22" s="118"/>
      <c r="AV22" s="108">
        <f>ROUND((#REF!/#REF!)*#REF!,2)</f>
        <v>669.93</v>
      </c>
      <c r="AW22" s="108">
        <f t="shared" si="22"/>
        <v>15.33</v>
      </c>
      <c r="AX22" s="108">
        <f>ROUND((#REF!/#REF!)*#REF!,2)</f>
        <v>592.78</v>
      </c>
      <c r="AY22" s="108">
        <f t="shared" si="23"/>
        <v>13.57</v>
      </c>
      <c r="AZ22" s="108">
        <f>ROUND((#REF!/#REF!)*#REF!,2)</f>
        <v>590.95000000000005</v>
      </c>
      <c r="BA22" s="108">
        <f t="shared" si="24"/>
        <v>13.53</v>
      </c>
      <c r="BB22" s="108">
        <f>ROUND((#REF!/#REF!)*#REF!,2)</f>
        <v>606.05999999999995</v>
      </c>
      <c r="BC22" s="108">
        <f t="shared" si="25"/>
        <v>13.87</v>
      </c>
      <c r="BD22" s="108">
        <f>ROUND((#REF!+#REF!+#REF!)/#REF!*#REF!,2)</f>
        <v>726.73</v>
      </c>
      <c r="BE22" s="108">
        <f t="shared" si="26"/>
        <v>16.64</v>
      </c>
      <c r="BF22" s="108">
        <f t="shared" si="27"/>
        <v>1182.21</v>
      </c>
      <c r="BG22" s="108">
        <f t="shared" si="28"/>
        <v>27.06</v>
      </c>
    </row>
    <row r="23" spans="1:59" s="98" customFormat="1" ht="21" customHeight="1">
      <c r="A23" s="74" t="s">
        <v>53</v>
      </c>
      <c r="B23" s="74">
        <f>ROUND((#REF!+#REF!)/10000,2)</f>
        <v>372.54</v>
      </c>
      <c r="C23" s="127">
        <f t="shared" si="29"/>
        <v>169.77</v>
      </c>
      <c r="D23" s="126">
        <f t="shared" si="1"/>
        <v>45.57</v>
      </c>
      <c r="E23" s="96">
        <f>ROUND(#REF!/10000,2)</f>
        <v>11.03</v>
      </c>
      <c r="F23" s="74">
        <f t="shared" si="2"/>
        <v>2.96</v>
      </c>
      <c r="G23" s="74">
        <f>ROUND((#REF!+#REF!+#REF!+#REF!)/10000,2)</f>
        <v>47.44</v>
      </c>
      <c r="H23" s="74">
        <f t="shared" si="3"/>
        <v>12.73</v>
      </c>
      <c r="I23" s="96">
        <f t="shared" si="30"/>
        <v>111.3</v>
      </c>
      <c r="J23" s="74">
        <f t="shared" si="5"/>
        <v>29.88</v>
      </c>
      <c r="K23" s="74">
        <f t="shared" si="31"/>
        <v>64.89</v>
      </c>
      <c r="L23" s="96">
        <f t="shared" si="6"/>
        <v>17.420000000000002</v>
      </c>
      <c r="M23" s="95">
        <v>25</v>
      </c>
      <c r="N23" s="74">
        <f>ROUND((#REF!+#REF!)/10000,2)</f>
        <v>36.86</v>
      </c>
      <c r="O23" s="96">
        <f t="shared" si="7"/>
        <v>9.89</v>
      </c>
      <c r="P23" s="74">
        <f>ROUND((#REF!+#REF!)/10000,2)</f>
        <v>28.03</v>
      </c>
      <c r="Q23" s="96">
        <f t="shared" si="8"/>
        <v>7.52</v>
      </c>
      <c r="R23" s="74">
        <f t="shared" si="9"/>
        <v>137.88</v>
      </c>
      <c r="S23" s="74">
        <f t="shared" si="10"/>
        <v>37.01</v>
      </c>
      <c r="T23" s="102">
        <v>30</v>
      </c>
      <c r="U23" s="74">
        <f>ROUND(#REF!/10000,2)</f>
        <v>129.06</v>
      </c>
      <c r="V23" s="74">
        <f t="shared" si="12"/>
        <v>34.64</v>
      </c>
      <c r="W23" s="76">
        <f>ROUND(#REF!/10000,2)</f>
        <v>86.06</v>
      </c>
      <c r="X23" s="74">
        <f t="shared" si="13"/>
        <v>66.680000000000007</v>
      </c>
      <c r="Y23" s="106">
        <f>ROUND((#REF!+#REF!)/10000,2)</f>
        <v>8.82</v>
      </c>
      <c r="Z23" s="74">
        <f t="shared" si="14"/>
        <v>2.37</v>
      </c>
      <c r="AA23" s="106">
        <f>ROUND((#REF!+#REF!)/10000,2)</f>
        <v>2.4</v>
      </c>
      <c r="AB23" s="107">
        <f t="shared" si="15"/>
        <v>27.21</v>
      </c>
      <c r="AC23" s="108">
        <f>#REF!</f>
        <v>466.72</v>
      </c>
      <c r="AD23" s="108">
        <f>#REF!</f>
        <v>8.32</v>
      </c>
      <c r="AE23" s="112">
        <f>ROUND(#REF!/#REF!*100,2)</f>
        <v>2.48</v>
      </c>
      <c r="AF23" s="110">
        <v>4.8</v>
      </c>
      <c r="AG23" s="96">
        <f>#REF!</f>
        <v>75.23</v>
      </c>
      <c r="AH23" s="74">
        <f>#REF!</f>
        <v>119.51</v>
      </c>
      <c r="AI23" s="111">
        <v>130</v>
      </c>
      <c r="AJ23" s="108">
        <f>ROUND(#REF!/#REF!,2)</f>
        <v>59.84</v>
      </c>
      <c r="AK23" s="108">
        <f t="shared" si="16"/>
        <v>50.07</v>
      </c>
      <c r="AL23" s="108">
        <f>ROUND(#REF!/#REF!,2)</f>
        <v>6.65</v>
      </c>
      <c r="AM23" s="108">
        <f t="shared" si="17"/>
        <v>5.56</v>
      </c>
      <c r="AN23" s="108">
        <f>ROUND(#REF!/#REF!,2)</f>
        <v>13.26</v>
      </c>
      <c r="AO23" s="108">
        <f t="shared" si="18"/>
        <v>11.1</v>
      </c>
      <c r="AP23" s="108">
        <f>ROUND((#REF!+#REF!)/#REF!,2)</f>
        <v>21.44</v>
      </c>
      <c r="AQ23" s="108">
        <f t="shared" si="19"/>
        <v>17.940000000000001</v>
      </c>
      <c r="AR23" s="108">
        <f t="shared" si="20"/>
        <v>18.32</v>
      </c>
      <c r="AS23" s="108">
        <f t="shared" si="21"/>
        <v>15.33</v>
      </c>
      <c r="AT23" s="108">
        <f>#REF!</f>
        <v>3883.11</v>
      </c>
      <c r="AU23" s="118"/>
      <c r="AV23" s="108">
        <f>ROUND((#REF!/#REF!)*#REF!,2)</f>
        <v>577.32000000000005</v>
      </c>
      <c r="AW23" s="108">
        <f t="shared" si="22"/>
        <v>14.87</v>
      </c>
      <c r="AX23" s="108">
        <f>ROUND((#REF!/#REF!)*#REF!,2)</f>
        <v>148.29</v>
      </c>
      <c r="AY23" s="108">
        <f t="shared" si="23"/>
        <v>3.82</v>
      </c>
      <c r="AZ23" s="108">
        <f>ROUND((#REF!/#REF!)*#REF!,2)</f>
        <v>389.81</v>
      </c>
      <c r="BA23" s="108">
        <f t="shared" si="24"/>
        <v>10.039999999999999</v>
      </c>
      <c r="BB23" s="108">
        <f>ROUND((#REF!/#REF!)*#REF!,2)</f>
        <v>324.29000000000002</v>
      </c>
      <c r="BC23" s="108">
        <f t="shared" si="25"/>
        <v>8.35</v>
      </c>
      <c r="BD23" s="108">
        <f>ROUND((#REF!+#REF!+#REF!)/#REF!*#REF!,2)</f>
        <v>497.48</v>
      </c>
      <c r="BE23" s="108">
        <f t="shared" si="26"/>
        <v>12.81</v>
      </c>
      <c r="BF23" s="108">
        <f t="shared" si="27"/>
        <v>1945.92</v>
      </c>
      <c r="BG23" s="108">
        <f t="shared" si="28"/>
        <v>50.11</v>
      </c>
    </row>
    <row r="24" spans="1:59" s="98" customFormat="1" ht="21" customHeight="1">
      <c r="A24" s="74" t="s">
        <v>54</v>
      </c>
      <c r="B24" s="74">
        <f>ROUND((#REF!+#REF!)/10000,2)</f>
        <v>1628.54</v>
      </c>
      <c r="C24" s="127">
        <f t="shared" si="29"/>
        <v>667.01</v>
      </c>
      <c r="D24" s="126">
        <f t="shared" si="1"/>
        <v>40.96</v>
      </c>
      <c r="E24" s="96">
        <f>ROUND(#REF!/10000,2)</f>
        <v>56.52</v>
      </c>
      <c r="F24" s="74">
        <f t="shared" si="2"/>
        <v>3.47</v>
      </c>
      <c r="G24" s="74">
        <f>ROUND((#REF!+#REF!+#REF!+#REF!)/10000,2)</f>
        <v>186.66</v>
      </c>
      <c r="H24" s="74">
        <f t="shared" si="3"/>
        <v>11.46</v>
      </c>
      <c r="I24" s="96">
        <f t="shared" si="30"/>
        <v>423.83</v>
      </c>
      <c r="J24" s="74">
        <f t="shared" si="5"/>
        <v>26.03</v>
      </c>
      <c r="K24" s="74">
        <f t="shared" si="31"/>
        <v>455.66</v>
      </c>
      <c r="L24" s="96">
        <f t="shared" si="6"/>
        <v>27.98</v>
      </c>
      <c r="M24" s="95">
        <v>25</v>
      </c>
      <c r="N24" s="74">
        <f>ROUND((#REF!+#REF!)/10000,2)</f>
        <v>230.92</v>
      </c>
      <c r="O24" s="96">
        <f t="shared" si="7"/>
        <v>14.18</v>
      </c>
      <c r="P24" s="74">
        <f>ROUND((#REF!+#REF!)/10000,2)</f>
        <v>224.74</v>
      </c>
      <c r="Q24" s="96">
        <f t="shared" si="8"/>
        <v>13.8</v>
      </c>
      <c r="R24" s="74">
        <f t="shared" si="9"/>
        <v>505.87</v>
      </c>
      <c r="S24" s="74">
        <f t="shared" si="10"/>
        <v>31.06</v>
      </c>
      <c r="T24" s="102">
        <v>30</v>
      </c>
      <c r="U24" s="74">
        <f>ROUND(#REF!/10000,2)</f>
        <v>378.49</v>
      </c>
      <c r="V24" s="74">
        <f t="shared" si="12"/>
        <v>23.24</v>
      </c>
      <c r="W24" s="76">
        <f>ROUND(#REF!/10000,2)</f>
        <v>173.59</v>
      </c>
      <c r="X24" s="74">
        <f t="shared" si="13"/>
        <v>45.86</v>
      </c>
      <c r="Y24" s="106">
        <f>ROUND((#REF!+#REF!)/10000,2)</f>
        <v>127.38</v>
      </c>
      <c r="Z24" s="74">
        <f t="shared" si="14"/>
        <v>7.82</v>
      </c>
      <c r="AA24" s="106">
        <f>ROUND((#REF!+#REF!)/10000,2)</f>
        <v>48.82</v>
      </c>
      <c r="AB24" s="107">
        <f t="shared" si="15"/>
        <v>38.33</v>
      </c>
      <c r="AC24" s="108">
        <f>#REF!</f>
        <v>574.27</v>
      </c>
      <c r="AD24" s="108">
        <f>#REF!</f>
        <v>7.93</v>
      </c>
      <c r="AE24" s="112">
        <f>ROUND(#REF!/#REF!*100,2)</f>
        <v>6.31</v>
      </c>
      <c r="AF24" s="110">
        <v>4.8</v>
      </c>
      <c r="AG24" s="96">
        <f>#REF!</f>
        <v>104</v>
      </c>
      <c r="AH24" s="74">
        <f>#REF!</f>
        <v>130.44</v>
      </c>
      <c r="AI24" s="113"/>
      <c r="AJ24" s="108">
        <f>ROUND(#REF!/#REF!,2)</f>
        <v>45.63</v>
      </c>
      <c r="AK24" s="108">
        <f t="shared" si="16"/>
        <v>34.979999999999997</v>
      </c>
      <c r="AL24" s="108">
        <f>ROUND(#REF!/#REF!,2)</f>
        <v>13.78</v>
      </c>
      <c r="AM24" s="108">
        <f t="shared" si="17"/>
        <v>10.56</v>
      </c>
      <c r="AN24" s="108">
        <f>ROUND(#REF!/#REF!,2)</f>
        <v>22.82</v>
      </c>
      <c r="AO24" s="108">
        <f t="shared" si="18"/>
        <v>17.489999999999998</v>
      </c>
      <c r="AP24" s="108">
        <f>ROUND((#REF!+#REF!)/#REF!,2)</f>
        <v>26.31</v>
      </c>
      <c r="AQ24" s="108">
        <f t="shared" si="19"/>
        <v>20.170000000000002</v>
      </c>
      <c r="AR24" s="108">
        <f t="shared" si="20"/>
        <v>21.9</v>
      </c>
      <c r="AS24" s="108">
        <f t="shared" si="21"/>
        <v>16.8</v>
      </c>
      <c r="AT24" s="108">
        <f>#REF!</f>
        <v>4553.96</v>
      </c>
      <c r="AU24" s="118"/>
      <c r="AV24" s="108">
        <f>ROUND((#REF!/#REF!)*#REF!,2)</f>
        <v>809.31</v>
      </c>
      <c r="AW24" s="108">
        <f t="shared" si="22"/>
        <v>17.77</v>
      </c>
      <c r="AX24" s="108">
        <f>ROUND((#REF!/#REF!)*#REF!,2)</f>
        <v>478.01</v>
      </c>
      <c r="AY24" s="108">
        <f t="shared" si="23"/>
        <v>10.5</v>
      </c>
      <c r="AZ24" s="108">
        <f>ROUND((#REF!/#REF!)*#REF!,2)</f>
        <v>697.04</v>
      </c>
      <c r="BA24" s="108">
        <f t="shared" si="24"/>
        <v>15.31</v>
      </c>
      <c r="BB24" s="108">
        <f>ROUND((#REF!/#REF!)*#REF!,2)</f>
        <v>575.41999999999996</v>
      </c>
      <c r="BC24" s="108">
        <f t="shared" si="25"/>
        <v>12.64</v>
      </c>
      <c r="BD24" s="108">
        <f>ROUND((#REF!+#REF!+#REF!)/#REF!*#REF!,2)</f>
        <v>568.88</v>
      </c>
      <c r="BE24" s="108">
        <f t="shared" si="26"/>
        <v>12.49</v>
      </c>
      <c r="BF24" s="108">
        <f t="shared" si="27"/>
        <v>1425.3</v>
      </c>
      <c r="BG24" s="108">
        <f t="shared" si="28"/>
        <v>31.29</v>
      </c>
    </row>
    <row r="25" spans="1:59" s="98" customFormat="1" ht="21" customHeight="1">
      <c r="A25" s="74" t="s">
        <v>55</v>
      </c>
      <c r="B25" s="74">
        <f>ROUND((#REF!+#REF!)/10000,2)</f>
        <v>964.01</v>
      </c>
      <c r="C25" s="127">
        <f t="shared" si="29"/>
        <v>391.2</v>
      </c>
      <c r="D25" s="126">
        <f t="shared" si="1"/>
        <v>40.58</v>
      </c>
      <c r="E25" s="96">
        <f>ROUND(#REF!/10000,2)</f>
        <v>32.79</v>
      </c>
      <c r="F25" s="74">
        <f t="shared" si="2"/>
        <v>3.4</v>
      </c>
      <c r="G25" s="74">
        <f>ROUND((#REF!+#REF!+#REF!+#REF!)/10000,2)</f>
        <v>108.07</v>
      </c>
      <c r="H25" s="74">
        <f t="shared" si="3"/>
        <v>11.21</v>
      </c>
      <c r="I25" s="96">
        <f t="shared" si="30"/>
        <v>250.34</v>
      </c>
      <c r="J25" s="74">
        <f t="shared" si="5"/>
        <v>25.97</v>
      </c>
      <c r="K25" s="74">
        <f t="shared" si="31"/>
        <v>256.07</v>
      </c>
      <c r="L25" s="96">
        <f t="shared" si="6"/>
        <v>26.56</v>
      </c>
      <c r="M25" s="95">
        <v>25</v>
      </c>
      <c r="N25" s="74">
        <f>ROUND((#REF!+#REF!)/10000,2)</f>
        <v>133.93</v>
      </c>
      <c r="O25" s="96">
        <f t="shared" si="7"/>
        <v>13.89</v>
      </c>
      <c r="P25" s="74">
        <f>ROUND((#REF!+#REF!)/10000,2)</f>
        <v>122.14</v>
      </c>
      <c r="Q25" s="96">
        <f t="shared" si="8"/>
        <v>12.67</v>
      </c>
      <c r="R25" s="74">
        <f t="shared" si="9"/>
        <v>316.74</v>
      </c>
      <c r="S25" s="74">
        <f t="shared" si="10"/>
        <v>32.86</v>
      </c>
      <c r="T25" s="102">
        <v>30</v>
      </c>
      <c r="U25" s="74">
        <f>ROUND(#REF!/10000,2)</f>
        <v>245.48</v>
      </c>
      <c r="V25" s="74">
        <f t="shared" si="12"/>
        <v>25.46</v>
      </c>
      <c r="W25" s="76">
        <f>ROUND(#REF!/10000,2)</f>
        <v>121.12</v>
      </c>
      <c r="X25" s="74">
        <f t="shared" si="13"/>
        <v>49.34</v>
      </c>
      <c r="Y25" s="106">
        <f>ROUND((#REF!+#REF!)/10000,2)</f>
        <v>71.260000000000005</v>
      </c>
      <c r="Z25" s="74">
        <f t="shared" si="14"/>
        <v>7.39</v>
      </c>
      <c r="AA25" s="106">
        <f>ROUND((#REF!+#REF!)/10000,2)</f>
        <v>20.02</v>
      </c>
      <c r="AB25" s="107">
        <f t="shared" si="15"/>
        <v>28.09</v>
      </c>
      <c r="AC25" s="108">
        <f>#REF!</f>
        <v>497.92</v>
      </c>
      <c r="AD25" s="108">
        <f>#REF!</f>
        <v>7.88</v>
      </c>
      <c r="AE25" s="112">
        <f>ROUND(#REF!/#REF!*100,2)</f>
        <v>4.2699999999999996</v>
      </c>
      <c r="AF25" s="110">
        <v>4.8</v>
      </c>
      <c r="AG25" s="96">
        <f>#REF!</f>
        <v>80.8</v>
      </c>
      <c r="AH25" s="74">
        <f>#REF!</f>
        <v>149.07</v>
      </c>
      <c r="AI25" s="113"/>
      <c r="AJ25" s="108">
        <f>ROUND(#REF!/#REF!,2)</f>
        <v>57.13</v>
      </c>
      <c r="AK25" s="108">
        <f t="shared" si="16"/>
        <v>38.32</v>
      </c>
      <c r="AL25" s="108">
        <f>ROUND(#REF!/#REF!,2)</f>
        <v>11.95</v>
      </c>
      <c r="AM25" s="108">
        <f t="shared" si="17"/>
        <v>8.02</v>
      </c>
      <c r="AN25" s="108">
        <f>ROUND(#REF!/#REF!,2)</f>
        <v>22.64</v>
      </c>
      <c r="AO25" s="108">
        <f t="shared" si="18"/>
        <v>15.19</v>
      </c>
      <c r="AP25" s="108">
        <f>ROUND((#REF!+#REF!)/#REF!,2)</f>
        <v>21.93</v>
      </c>
      <c r="AQ25" s="108">
        <f t="shared" si="19"/>
        <v>14.71</v>
      </c>
      <c r="AR25" s="108">
        <f t="shared" si="20"/>
        <v>35.42</v>
      </c>
      <c r="AS25" s="108">
        <f t="shared" si="21"/>
        <v>23.76</v>
      </c>
      <c r="AT25" s="108">
        <f>#REF!</f>
        <v>3923.61</v>
      </c>
      <c r="AU25" s="118"/>
      <c r="AV25" s="108">
        <f>ROUND((#REF!/#REF!)*#REF!,2)</f>
        <v>575.07000000000005</v>
      </c>
      <c r="AW25" s="108">
        <f t="shared" si="22"/>
        <v>14.66</v>
      </c>
      <c r="AX25" s="108">
        <f>ROUND((#REF!/#REF!)*#REF!,2)</f>
        <v>489.39</v>
      </c>
      <c r="AY25" s="108">
        <f t="shared" si="23"/>
        <v>12.47</v>
      </c>
      <c r="AZ25" s="108">
        <f>ROUND((#REF!/#REF!)*#REF!,2)</f>
        <v>650.63</v>
      </c>
      <c r="BA25" s="108">
        <f t="shared" si="24"/>
        <v>16.579999999999998</v>
      </c>
      <c r="BB25" s="108">
        <f>ROUND((#REF!/#REF!)*#REF!,2)</f>
        <v>502.54</v>
      </c>
      <c r="BC25" s="108">
        <f t="shared" si="25"/>
        <v>12.81</v>
      </c>
      <c r="BD25" s="108">
        <f>ROUND((#REF!+#REF!+#REF!)/#REF!*#REF!,2)</f>
        <v>570.12</v>
      </c>
      <c r="BE25" s="108">
        <f t="shared" si="26"/>
        <v>14.53</v>
      </c>
      <c r="BF25" s="108">
        <f t="shared" si="27"/>
        <v>1135.8599999999999</v>
      </c>
      <c r="BG25" s="108">
        <f t="shared" si="28"/>
        <v>28.95</v>
      </c>
    </row>
    <row r="26" spans="1:59" s="98" customFormat="1" ht="22.5">
      <c r="A26" s="83" t="s">
        <v>56</v>
      </c>
      <c r="B26" s="74">
        <f>ROUND((#REF!+#REF!)/10000,2)</f>
        <v>1257.93</v>
      </c>
      <c r="C26" s="127">
        <f t="shared" si="29"/>
        <v>572.39</v>
      </c>
      <c r="D26" s="126">
        <f t="shared" si="1"/>
        <v>45.5</v>
      </c>
      <c r="E26" s="96">
        <f>ROUND(#REF!/10000,2)</f>
        <v>56.94</v>
      </c>
      <c r="F26" s="74">
        <f t="shared" si="2"/>
        <v>4.53</v>
      </c>
      <c r="G26" s="74">
        <f>ROUND((#REF!+#REF!+#REF!+#REF!)/10000,2)</f>
        <v>201.32</v>
      </c>
      <c r="H26" s="74">
        <f t="shared" si="3"/>
        <v>16</v>
      </c>
      <c r="I26" s="96">
        <f t="shared" si="30"/>
        <v>314.13</v>
      </c>
      <c r="J26" s="74">
        <f t="shared" si="5"/>
        <v>24.97</v>
      </c>
      <c r="K26" s="74">
        <f t="shared" si="31"/>
        <v>325.32</v>
      </c>
      <c r="L26" s="96">
        <f t="shared" si="6"/>
        <v>25.86</v>
      </c>
      <c r="M26" s="95">
        <v>25</v>
      </c>
      <c r="N26" s="74">
        <f>ROUND((#REF!+#REF!)/10000,2)</f>
        <v>164.6</v>
      </c>
      <c r="O26" s="96">
        <f t="shared" si="7"/>
        <v>13.08</v>
      </c>
      <c r="P26" s="74">
        <f>ROUND((#REF!+#REF!)/10000,2)</f>
        <v>160.72</v>
      </c>
      <c r="Q26" s="96">
        <f t="shared" si="8"/>
        <v>12.78</v>
      </c>
      <c r="R26" s="74">
        <f t="shared" si="9"/>
        <v>360.22</v>
      </c>
      <c r="S26" s="74">
        <f t="shared" si="10"/>
        <v>28.64</v>
      </c>
      <c r="T26" s="102">
        <v>30</v>
      </c>
      <c r="U26" s="74">
        <f>ROUND(#REF!/10000,2)</f>
        <v>279.76</v>
      </c>
      <c r="V26" s="74">
        <f t="shared" si="12"/>
        <v>22.24</v>
      </c>
      <c r="W26" s="76">
        <f>ROUND(#REF!/10000,2)</f>
        <v>148.69</v>
      </c>
      <c r="X26" s="96">
        <f t="shared" si="13"/>
        <v>53.15</v>
      </c>
      <c r="Y26" s="106">
        <f>ROUND((#REF!+#REF!)/10000,2)</f>
        <v>80.459999999999994</v>
      </c>
      <c r="Z26" s="74">
        <f t="shared" si="14"/>
        <v>6.4</v>
      </c>
      <c r="AA26" s="106">
        <f>ROUND((#REF!+#REF!)/10000,2)</f>
        <v>46.78</v>
      </c>
      <c r="AB26" s="107">
        <f t="shared" si="15"/>
        <v>58.14</v>
      </c>
      <c r="AC26" s="108">
        <f>#REF!</f>
        <v>475.87</v>
      </c>
      <c r="AD26" s="108">
        <f>#REF!</f>
        <v>8.14</v>
      </c>
      <c r="AE26" s="112">
        <f>ROUND(#REF!/#REF!*100,2)</f>
        <v>4.8099999999999996</v>
      </c>
      <c r="AF26" s="110">
        <v>4.8</v>
      </c>
      <c r="AG26" s="96">
        <f>#REF!</f>
        <v>79.81</v>
      </c>
      <c r="AH26" s="74">
        <f>#REF!</f>
        <v>157.08000000000001</v>
      </c>
      <c r="AI26" s="113"/>
      <c r="AJ26" s="108">
        <f>ROUND(#REF!/#REF!,2)</f>
        <v>53.47</v>
      </c>
      <c r="AK26" s="108">
        <f t="shared" si="16"/>
        <v>34.04</v>
      </c>
      <c r="AL26" s="108">
        <f>ROUND(#REF!/#REF!,2)</f>
        <v>17.21</v>
      </c>
      <c r="AM26" s="108">
        <f t="shared" si="17"/>
        <v>10.96</v>
      </c>
      <c r="AN26" s="108">
        <f>ROUND(#REF!/#REF!,2)</f>
        <v>27.09</v>
      </c>
      <c r="AO26" s="108">
        <f t="shared" si="18"/>
        <v>17.25</v>
      </c>
      <c r="AP26" s="108">
        <f>ROUND((#REF!+#REF!)/#REF!,2)</f>
        <v>31.73</v>
      </c>
      <c r="AQ26" s="108">
        <f t="shared" si="19"/>
        <v>20.2</v>
      </c>
      <c r="AR26" s="108">
        <f t="shared" si="20"/>
        <v>27.58</v>
      </c>
      <c r="AS26" s="108">
        <f t="shared" si="21"/>
        <v>17.55</v>
      </c>
      <c r="AT26" s="108">
        <f>#REF!</f>
        <v>3873.58</v>
      </c>
      <c r="AU26" s="118"/>
      <c r="AV26" s="108">
        <f>ROUND((#REF!/#REF!)*#REF!,2)</f>
        <v>504.56</v>
      </c>
      <c r="AW26" s="108">
        <f t="shared" si="22"/>
        <v>13.03</v>
      </c>
      <c r="AX26" s="108">
        <f>ROUND((#REF!/#REF!)*#REF!,2)</f>
        <v>424.52</v>
      </c>
      <c r="AY26" s="108">
        <f t="shared" si="23"/>
        <v>10.96</v>
      </c>
      <c r="AZ26" s="108">
        <f>ROUND((#REF!/#REF!)*#REF!,2)</f>
        <v>549.91999999999996</v>
      </c>
      <c r="BA26" s="108">
        <f t="shared" si="24"/>
        <v>14.2</v>
      </c>
      <c r="BB26" s="108">
        <f>ROUND((#REF!/#REF!)*#REF!,2)</f>
        <v>380.93</v>
      </c>
      <c r="BC26" s="108">
        <f t="shared" si="25"/>
        <v>9.83</v>
      </c>
      <c r="BD26" s="108">
        <f>ROUND((#REF!+#REF!+#REF!)/#REF!*#REF!,2)</f>
        <v>805.24</v>
      </c>
      <c r="BE26" s="108">
        <f t="shared" si="26"/>
        <v>20.79</v>
      </c>
      <c r="BF26" s="108">
        <f t="shared" si="27"/>
        <v>1208.4100000000001</v>
      </c>
      <c r="BG26" s="108">
        <f t="shared" si="28"/>
        <v>31.19</v>
      </c>
    </row>
    <row r="27" spans="1:59" s="98" customFormat="1" ht="21" hidden="1" customHeight="1">
      <c r="A27" s="74" t="s">
        <v>57</v>
      </c>
      <c r="B27" s="74">
        <f>ROUND((#REF!+#REF!)/10000,2)</f>
        <v>0</v>
      </c>
      <c r="C27" s="127">
        <f t="shared" si="29"/>
        <v>0</v>
      </c>
      <c r="D27" s="126" t="e">
        <f t="shared" si="1"/>
        <v>#DIV/0!</v>
      </c>
      <c r="E27" s="96">
        <f>ROUND(#REF!/10000,2)</f>
        <v>0</v>
      </c>
      <c r="F27" s="74" t="e">
        <f t="shared" si="2"/>
        <v>#DIV/0!</v>
      </c>
      <c r="G27" s="74">
        <f>ROUND((#REF!+#REF!+#REF!+#REF!)/10000,2)</f>
        <v>0</v>
      </c>
      <c r="H27" s="74" t="e">
        <f t="shared" si="3"/>
        <v>#DIV/0!</v>
      </c>
      <c r="I27" s="96">
        <f t="shared" si="30"/>
        <v>0</v>
      </c>
      <c r="J27" s="74" t="e">
        <f t="shared" si="5"/>
        <v>#DIV/0!</v>
      </c>
      <c r="K27" s="74">
        <f t="shared" si="31"/>
        <v>0</v>
      </c>
      <c r="L27" s="96" t="e">
        <f t="shared" si="6"/>
        <v>#DIV/0!</v>
      </c>
      <c r="M27" s="95"/>
      <c r="N27" s="74">
        <f>ROUND((#REF!+#REF!)/10000,2)</f>
        <v>0</v>
      </c>
      <c r="O27" s="96" t="e">
        <f t="shared" si="7"/>
        <v>#DIV/0!</v>
      </c>
      <c r="P27" s="74">
        <f>ROUND((#REF!+#REF!)/10000,2)</f>
        <v>0</v>
      </c>
      <c r="Q27" s="96" t="e">
        <f t="shared" si="8"/>
        <v>#DIV/0!</v>
      </c>
      <c r="R27" s="74">
        <f t="shared" si="9"/>
        <v>0</v>
      </c>
      <c r="S27" s="74" t="e">
        <f t="shared" si="10"/>
        <v>#DIV/0!</v>
      </c>
      <c r="T27" s="102">
        <v>30</v>
      </c>
      <c r="U27" s="74">
        <f>ROUND(#REF!/10000,2)</f>
        <v>0</v>
      </c>
      <c r="V27" s="74" t="e">
        <f t="shared" si="12"/>
        <v>#DIV/0!</v>
      </c>
      <c r="W27" s="76">
        <f>ROUND(#REF!/10000,2)</f>
        <v>0</v>
      </c>
      <c r="X27" s="74" t="e">
        <f t="shared" si="13"/>
        <v>#DIV/0!</v>
      </c>
      <c r="Y27" s="106">
        <f>ROUND((#REF!+#REF!)/10000,2)</f>
        <v>0</v>
      </c>
      <c r="Z27" s="74" t="e">
        <f t="shared" si="14"/>
        <v>#DIV/0!</v>
      </c>
      <c r="AA27" s="106">
        <f>ROUND((#REF!+#REF!)/10000,2)</f>
        <v>0</v>
      </c>
      <c r="AB27" s="107" t="e">
        <f t="shared" si="15"/>
        <v>#DIV/0!</v>
      </c>
      <c r="AC27" s="108" t="e">
        <f>#REF!</f>
        <v>#DIV/0!</v>
      </c>
      <c r="AD27" s="108" t="e">
        <f>#REF!</f>
        <v>#DIV/0!</v>
      </c>
      <c r="AE27" s="112" t="e">
        <f>ROUND(#REF!/#REF!*100,2)</f>
        <v>#DIV/0!</v>
      </c>
      <c r="AF27" s="110"/>
      <c r="AG27" s="96" t="e">
        <f>#REF!</f>
        <v>#DIV/0!</v>
      </c>
      <c r="AH27" s="74" t="e">
        <f>#REF!</f>
        <v>#DIV/0!</v>
      </c>
      <c r="AI27" s="111"/>
      <c r="AJ27" s="108" t="e">
        <f>ROUND(#REF!/#REF!,2)</f>
        <v>#DIV/0!</v>
      </c>
      <c r="AK27" s="108" t="e">
        <f t="shared" si="16"/>
        <v>#DIV/0!</v>
      </c>
      <c r="AL27" s="108" t="e">
        <f>ROUND(#REF!/#REF!,2)</f>
        <v>#DIV/0!</v>
      </c>
      <c r="AM27" s="108" t="e">
        <f t="shared" si="17"/>
        <v>#DIV/0!</v>
      </c>
      <c r="AN27" s="108" t="e">
        <f>ROUND(#REF!/#REF!,2)</f>
        <v>#DIV/0!</v>
      </c>
      <c r="AO27" s="108" t="e">
        <f t="shared" si="18"/>
        <v>#DIV/0!</v>
      </c>
      <c r="AP27" s="108" t="e">
        <f>ROUND((#REF!+#REF!)/#REF!,2)</f>
        <v>#DIV/0!</v>
      </c>
      <c r="AQ27" s="108" t="e">
        <f t="shared" si="19"/>
        <v>#DIV/0!</v>
      </c>
      <c r="AR27" s="108" t="e">
        <f t="shared" si="20"/>
        <v>#DIV/0!</v>
      </c>
      <c r="AS27" s="108" t="e">
        <f t="shared" si="21"/>
        <v>#DIV/0!</v>
      </c>
      <c r="AT27" s="108" t="e">
        <f>#REF!</f>
        <v>#DIV/0!</v>
      </c>
      <c r="AU27" s="118"/>
      <c r="AV27" s="108" t="e">
        <f>ROUND((#REF!/#REF!)*#REF!,2)</f>
        <v>#DIV/0!</v>
      </c>
      <c r="AW27" s="108" t="e">
        <f t="shared" si="22"/>
        <v>#DIV/0!</v>
      </c>
      <c r="AX27" s="108" t="e">
        <f>ROUND((#REF!/#REF!)*#REF!,2)</f>
        <v>#DIV/0!</v>
      </c>
      <c r="AY27" s="108" t="e">
        <f t="shared" si="23"/>
        <v>#DIV/0!</v>
      </c>
      <c r="AZ27" s="108" t="e">
        <f>ROUND((#REF!/#REF!)*#REF!,2)</f>
        <v>#DIV/0!</v>
      </c>
      <c r="BA27" s="108" t="e">
        <f t="shared" si="24"/>
        <v>#DIV/0!</v>
      </c>
      <c r="BB27" s="108" t="e">
        <f>ROUND((#REF!/#REF!)*#REF!,2)</f>
        <v>#DIV/0!</v>
      </c>
      <c r="BC27" s="108" t="e">
        <f t="shared" si="25"/>
        <v>#DIV/0!</v>
      </c>
      <c r="BD27" s="108" t="e">
        <f>ROUND((#REF!+#REF!+#REF!)/#REF!*#REF!,2)</f>
        <v>#DIV/0!</v>
      </c>
      <c r="BE27" s="108" t="e">
        <f t="shared" si="26"/>
        <v>#DIV/0!</v>
      </c>
      <c r="BF27" s="108" t="e">
        <f t="shared" si="27"/>
        <v>#DIV/0!</v>
      </c>
      <c r="BG27" s="108" t="e">
        <f t="shared" si="28"/>
        <v>#DIV/0!</v>
      </c>
    </row>
    <row r="28" spans="1:59" s="98" customFormat="1" ht="21" customHeight="1">
      <c r="A28" s="74" t="s">
        <v>58</v>
      </c>
      <c r="B28" s="74">
        <f>ROUND((#REF!+#REF!)/10000,2)</f>
        <v>808.13</v>
      </c>
      <c r="C28" s="127">
        <f t="shared" si="29"/>
        <v>376.28</v>
      </c>
      <c r="D28" s="126">
        <f t="shared" si="1"/>
        <v>46.57</v>
      </c>
      <c r="E28" s="96">
        <f>ROUND(#REF!/10000,2)</f>
        <v>28</v>
      </c>
      <c r="F28" s="74">
        <f t="shared" si="2"/>
        <v>3.46</v>
      </c>
      <c r="G28" s="74">
        <f>ROUND((#REF!+#REF!+#REF!+#REF!)/10000,2)</f>
        <v>91.81</v>
      </c>
      <c r="H28" s="74">
        <f t="shared" si="3"/>
        <v>11.36</v>
      </c>
      <c r="I28" s="96">
        <f t="shared" si="30"/>
        <v>256.47000000000003</v>
      </c>
      <c r="J28" s="74">
        <f t="shared" si="5"/>
        <v>31.75</v>
      </c>
      <c r="K28" s="74">
        <f t="shared" si="31"/>
        <v>200.77</v>
      </c>
      <c r="L28" s="96">
        <f t="shared" si="6"/>
        <v>24.84</v>
      </c>
      <c r="M28" s="95">
        <v>25</v>
      </c>
      <c r="N28" s="74">
        <f>ROUND((#REF!+#REF!)/10000,2)</f>
        <v>98.41</v>
      </c>
      <c r="O28" s="96">
        <f t="shared" si="7"/>
        <v>12.18</v>
      </c>
      <c r="P28" s="74">
        <f>ROUND((#REF!+#REF!)/10000,2)</f>
        <v>102.36</v>
      </c>
      <c r="Q28" s="96">
        <f t="shared" si="8"/>
        <v>12.67</v>
      </c>
      <c r="R28" s="74">
        <f t="shared" si="9"/>
        <v>231.08</v>
      </c>
      <c r="S28" s="74">
        <f t="shared" si="10"/>
        <v>28.59</v>
      </c>
      <c r="T28" s="102">
        <v>30</v>
      </c>
      <c r="U28" s="74">
        <f>ROUND(#REF!/10000,2)</f>
        <v>179.12</v>
      </c>
      <c r="V28" s="74">
        <f t="shared" si="12"/>
        <v>22.16</v>
      </c>
      <c r="W28" s="76">
        <f>ROUND(#REF!/10000,2)</f>
        <v>80.790000000000006</v>
      </c>
      <c r="X28" s="74">
        <f t="shared" si="13"/>
        <v>45.1</v>
      </c>
      <c r="Y28" s="106">
        <f>ROUND((#REF!+#REF!)/10000,2)</f>
        <v>51.96</v>
      </c>
      <c r="Z28" s="74">
        <f t="shared" si="14"/>
        <v>6.43</v>
      </c>
      <c r="AA28" s="106">
        <f>ROUND((#REF!+#REF!)/10000,2)</f>
        <v>23.28</v>
      </c>
      <c r="AB28" s="107">
        <f t="shared" si="15"/>
        <v>44.8</v>
      </c>
      <c r="AC28" s="108">
        <f>#REF!</f>
        <v>572.20000000000005</v>
      </c>
      <c r="AD28" s="108">
        <f>#REF!</f>
        <v>6.96</v>
      </c>
      <c r="AE28" s="112">
        <f>ROUND(#REF!/#REF!*100,2)</f>
        <v>5.07</v>
      </c>
      <c r="AF28" s="110">
        <v>4.5</v>
      </c>
      <c r="AG28" s="96">
        <f>#REF!</f>
        <v>87.31</v>
      </c>
      <c r="AH28" s="74">
        <f>#REF!</f>
        <v>176.45</v>
      </c>
      <c r="AI28" s="111">
        <v>130</v>
      </c>
      <c r="AJ28" s="108">
        <f>ROUND(#REF!/#REF!,2)</f>
        <v>50.32</v>
      </c>
      <c r="AK28" s="108">
        <f t="shared" si="16"/>
        <v>28.52</v>
      </c>
      <c r="AL28" s="108">
        <f>ROUND(#REF!/#REF!,2)</f>
        <v>18.14</v>
      </c>
      <c r="AM28" s="108">
        <f t="shared" si="17"/>
        <v>10.28</v>
      </c>
      <c r="AN28" s="108">
        <f>ROUND(#REF!/#REF!,2)</f>
        <v>25.37</v>
      </c>
      <c r="AO28" s="108">
        <f t="shared" si="18"/>
        <v>14.38</v>
      </c>
      <c r="AP28" s="108">
        <f>ROUND((#REF!+#REF!)/#REF!,2)</f>
        <v>27.93</v>
      </c>
      <c r="AQ28" s="108">
        <f t="shared" si="19"/>
        <v>15.83</v>
      </c>
      <c r="AR28" s="108">
        <f t="shared" si="20"/>
        <v>54.69</v>
      </c>
      <c r="AS28" s="108">
        <f t="shared" si="21"/>
        <v>30.99</v>
      </c>
      <c r="AT28" s="108">
        <f>#REF!</f>
        <v>3982.51</v>
      </c>
      <c r="AU28" s="118"/>
      <c r="AV28" s="108">
        <f>ROUND((#REF!/#REF!)*#REF!,2)</f>
        <v>695.68</v>
      </c>
      <c r="AW28" s="108">
        <f t="shared" si="22"/>
        <v>17.47</v>
      </c>
      <c r="AX28" s="108">
        <f>ROUND((#REF!/#REF!)*#REF!,2)</f>
        <v>371.45</v>
      </c>
      <c r="AY28" s="108">
        <f t="shared" si="23"/>
        <v>9.33</v>
      </c>
      <c r="AZ28" s="108">
        <f>ROUND((#REF!/#REF!)*#REF!,2)</f>
        <v>574.55999999999995</v>
      </c>
      <c r="BA28" s="108">
        <f t="shared" si="24"/>
        <v>14.43</v>
      </c>
      <c r="BB28" s="108">
        <f>ROUND((#REF!/#REF!)*#REF!,2)</f>
        <v>420.2</v>
      </c>
      <c r="BC28" s="108">
        <f t="shared" si="25"/>
        <v>10.55</v>
      </c>
      <c r="BD28" s="108">
        <f>ROUND((#REF!+#REF!+#REF!)/#REF!*#REF!,2)</f>
        <v>560.92999999999995</v>
      </c>
      <c r="BE28" s="108">
        <f t="shared" si="26"/>
        <v>14.08</v>
      </c>
      <c r="BF28" s="108">
        <f t="shared" si="27"/>
        <v>1359.69</v>
      </c>
      <c r="BG28" s="108">
        <f t="shared" si="28"/>
        <v>34.14</v>
      </c>
    </row>
    <row r="29" spans="1:59" s="98" customFormat="1" ht="21" customHeight="1">
      <c r="A29" s="74" t="s">
        <v>59</v>
      </c>
      <c r="B29" s="74">
        <f>ROUND((#REF!+#REF!)/10000,2)</f>
        <v>262.77999999999997</v>
      </c>
      <c r="C29" s="127">
        <f t="shared" si="29"/>
        <v>134.01</v>
      </c>
      <c r="D29" s="126">
        <f t="shared" si="1"/>
        <v>51</v>
      </c>
      <c r="E29" s="96">
        <f>ROUND(#REF!/10000,2)</f>
        <v>11.79</v>
      </c>
      <c r="F29" s="74">
        <f t="shared" si="2"/>
        <v>4.49</v>
      </c>
      <c r="G29" s="74">
        <f>ROUND((#REF!+#REF!+#REF!+#REF!)/10000,2)</f>
        <v>28.7</v>
      </c>
      <c r="H29" s="74">
        <f t="shared" si="3"/>
        <v>10.92</v>
      </c>
      <c r="I29" s="96">
        <f t="shared" si="30"/>
        <v>93.52</v>
      </c>
      <c r="J29" s="74">
        <f t="shared" si="5"/>
        <v>35.590000000000003</v>
      </c>
      <c r="K29" s="74">
        <f t="shared" si="31"/>
        <v>59.76</v>
      </c>
      <c r="L29" s="96">
        <f t="shared" si="6"/>
        <v>22.74</v>
      </c>
      <c r="M29" s="95">
        <v>25</v>
      </c>
      <c r="N29" s="74">
        <f>ROUND((#REF!+#REF!)/10000,2)</f>
        <v>31.38</v>
      </c>
      <c r="O29" s="96">
        <f t="shared" si="7"/>
        <v>11.94</v>
      </c>
      <c r="P29" s="74">
        <f>ROUND((#REF!+#REF!)/10000,2)</f>
        <v>28.38</v>
      </c>
      <c r="Q29" s="96">
        <f t="shared" si="8"/>
        <v>10.8</v>
      </c>
      <c r="R29" s="74">
        <f t="shared" si="9"/>
        <v>69.010000000000005</v>
      </c>
      <c r="S29" s="74">
        <f t="shared" si="10"/>
        <v>26.26</v>
      </c>
      <c r="T29" s="102">
        <v>30</v>
      </c>
      <c r="U29" s="74">
        <f>ROUND(#REF!/10000,2)</f>
        <v>58.53</v>
      </c>
      <c r="V29" s="74">
        <f t="shared" si="12"/>
        <v>22.27</v>
      </c>
      <c r="W29" s="76">
        <f>ROUND(#REF!/10000,2)</f>
        <v>39.380000000000003</v>
      </c>
      <c r="X29" s="74">
        <f t="shared" si="13"/>
        <v>67.28</v>
      </c>
      <c r="Y29" s="106">
        <f>ROUND((#REF!+#REF!)/10000,2)</f>
        <v>10.48</v>
      </c>
      <c r="Z29" s="74">
        <f t="shared" si="14"/>
        <v>3.99</v>
      </c>
      <c r="AA29" s="106">
        <f>ROUND((#REF!+#REF!)/10000,2)</f>
        <v>4.3600000000000003</v>
      </c>
      <c r="AB29" s="107">
        <f t="shared" si="15"/>
        <v>41.6</v>
      </c>
      <c r="AC29" s="108">
        <f>#REF!</f>
        <v>493.68</v>
      </c>
      <c r="AD29" s="108">
        <f>#REF!</f>
        <v>8.56</v>
      </c>
      <c r="AE29" s="112">
        <f>ROUND(#REF!/#REF!*100,2)</f>
        <v>7.57</v>
      </c>
      <c r="AF29" s="110">
        <v>4.5</v>
      </c>
      <c r="AG29" s="96">
        <f>#REF!</f>
        <v>65.290000000000006</v>
      </c>
      <c r="AH29" s="74">
        <f>#REF!</f>
        <v>142.91999999999999</v>
      </c>
      <c r="AI29" s="111">
        <v>130</v>
      </c>
      <c r="AJ29" s="108">
        <f>ROUND(#REF!/#REF!,2)</f>
        <v>63.17</v>
      </c>
      <c r="AK29" s="108">
        <f t="shared" si="16"/>
        <v>44.2</v>
      </c>
      <c r="AL29" s="108">
        <f>ROUND(#REF!/#REF!,2)</f>
        <v>11.67</v>
      </c>
      <c r="AM29" s="108">
        <f t="shared" si="17"/>
        <v>8.17</v>
      </c>
      <c r="AN29" s="108">
        <f>ROUND(#REF!/#REF!,2)</f>
        <v>20.2</v>
      </c>
      <c r="AO29" s="108">
        <f t="shared" si="18"/>
        <v>14.13</v>
      </c>
      <c r="AP29" s="108">
        <f>ROUND((#REF!+#REF!)/#REF!,2)</f>
        <v>24.36</v>
      </c>
      <c r="AQ29" s="108">
        <f t="shared" si="19"/>
        <v>17.04</v>
      </c>
      <c r="AR29" s="108">
        <f t="shared" si="20"/>
        <v>23.52</v>
      </c>
      <c r="AS29" s="108">
        <f t="shared" si="21"/>
        <v>16.46</v>
      </c>
      <c r="AT29" s="108">
        <f>#REF!</f>
        <v>4225.8999999999996</v>
      </c>
      <c r="AU29" s="118"/>
      <c r="AV29" s="108">
        <f>ROUND((#REF!/#REF!)*#REF!,2)</f>
        <v>514.05999999999995</v>
      </c>
      <c r="AW29" s="108">
        <f t="shared" si="22"/>
        <v>12.16</v>
      </c>
      <c r="AX29" s="108">
        <f>ROUND((#REF!/#REF!)*#REF!,2)</f>
        <v>236.99</v>
      </c>
      <c r="AY29" s="108">
        <f t="shared" si="23"/>
        <v>5.61</v>
      </c>
      <c r="AZ29" s="108">
        <f>ROUND((#REF!/#REF!)*#REF!,2)</f>
        <v>507.8</v>
      </c>
      <c r="BA29" s="108">
        <f t="shared" si="24"/>
        <v>12.02</v>
      </c>
      <c r="BB29" s="108">
        <f>ROUND((#REF!/#REF!)*#REF!,2)</f>
        <v>461.97</v>
      </c>
      <c r="BC29" s="108">
        <f t="shared" si="25"/>
        <v>10.93</v>
      </c>
      <c r="BD29" s="108">
        <f>ROUND((#REF!+#REF!+#REF!)/#REF!*#REF!,2)</f>
        <v>619.24</v>
      </c>
      <c r="BE29" s="108">
        <f t="shared" si="26"/>
        <v>14.65</v>
      </c>
      <c r="BF29" s="108">
        <f t="shared" si="27"/>
        <v>1885.84</v>
      </c>
      <c r="BG29" s="108">
        <f t="shared" si="28"/>
        <v>44.63</v>
      </c>
    </row>
    <row r="30" spans="1:59" s="98" customFormat="1" ht="21" customHeight="1">
      <c r="A30" s="74" t="s">
        <v>60</v>
      </c>
      <c r="B30" s="74">
        <f>ROUND((#REF!+#REF!)/10000,2)</f>
        <v>629.21</v>
      </c>
      <c r="C30" s="127">
        <f t="shared" si="29"/>
        <v>266.31</v>
      </c>
      <c r="D30" s="126">
        <f t="shared" si="1"/>
        <v>42.33</v>
      </c>
      <c r="E30" s="96">
        <f>ROUND(#REF!/10000,2)</f>
        <v>30.3</v>
      </c>
      <c r="F30" s="74">
        <f t="shared" si="2"/>
        <v>4.82</v>
      </c>
      <c r="G30" s="74">
        <f>ROUND((#REF!+#REF!+#REF!+#REF!)/10000,2)</f>
        <v>67.45</v>
      </c>
      <c r="H30" s="74">
        <f t="shared" si="3"/>
        <v>10.72</v>
      </c>
      <c r="I30" s="96">
        <f t="shared" si="30"/>
        <v>168.56</v>
      </c>
      <c r="J30" s="74">
        <f t="shared" si="5"/>
        <v>26.79</v>
      </c>
      <c r="K30" s="74">
        <f t="shared" si="31"/>
        <v>177.38</v>
      </c>
      <c r="L30" s="96">
        <f t="shared" si="6"/>
        <v>28.19</v>
      </c>
      <c r="M30" s="95">
        <v>25</v>
      </c>
      <c r="N30" s="74">
        <f>ROUND((#REF!+#REF!)/10000,2)</f>
        <v>99.64</v>
      </c>
      <c r="O30" s="96">
        <f t="shared" si="7"/>
        <v>15.84</v>
      </c>
      <c r="P30" s="74">
        <f>ROUND((#REF!+#REF!)/10000,2)</f>
        <v>77.739999999999995</v>
      </c>
      <c r="Q30" s="96">
        <f t="shared" si="8"/>
        <v>12.36</v>
      </c>
      <c r="R30" s="74">
        <f t="shared" si="9"/>
        <v>185.52</v>
      </c>
      <c r="S30" s="74">
        <f t="shared" si="10"/>
        <v>29.48</v>
      </c>
      <c r="T30" s="102">
        <v>30</v>
      </c>
      <c r="U30" s="74">
        <f>ROUND(#REF!/10000,2)</f>
        <v>144.13</v>
      </c>
      <c r="V30" s="74">
        <f t="shared" si="12"/>
        <v>22.91</v>
      </c>
      <c r="W30" s="76">
        <f>ROUND(#REF!/10000,2)</f>
        <v>57.29</v>
      </c>
      <c r="X30" s="74">
        <f t="shared" si="13"/>
        <v>39.75</v>
      </c>
      <c r="Y30" s="106">
        <f>ROUND((#REF!+#REF!)/10000,2)</f>
        <v>41.39</v>
      </c>
      <c r="Z30" s="74">
        <f t="shared" si="14"/>
        <v>6.58</v>
      </c>
      <c r="AA30" s="106">
        <f>ROUND((#REF!+#REF!)/10000,2)</f>
        <v>9.11</v>
      </c>
      <c r="AB30" s="107">
        <f t="shared" si="15"/>
        <v>22.01</v>
      </c>
      <c r="AC30" s="108">
        <f>#REF!</f>
        <v>556.92999999999995</v>
      </c>
      <c r="AD30" s="108">
        <f>#REF!</f>
        <v>6.5</v>
      </c>
      <c r="AE30" s="112">
        <f>ROUND(#REF!/#REF!*100,2)</f>
        <v>4.47</v>
      </c>
      <c r="AF30" s="110">
        <v>4.8</v>
      </c>
      <c r="AG30" s="96">
        <f>#REF!</f>
        <v>96.06</v>
      </c>
      <c r="AH30" s="74">
        <f>#REF!</f>
        <v>120.4</v>
      </c>
      <c r="AI30" s="111">
        <v>130</v>
      </c>
      <c r="AJ30" s="108">
        <f>ROUND(#REF!/#REF!,2)</f>
        <v>39.950000000000003</v>
      </c>
      <c r="AK30" s="108">
        <f t="shared" si="16"/>
        <v>33.18</v>
      </c>
      <c r="AL30" s="108">
        <f>ROUND(#REF!/#REF!,2)</f>
        <v>12.9</v>
      </c>
      <c r="AM30" s="108">
        <f t="shared" si="17"/>
        <v>10.71</v>
      </c>
      <c r="AN30" s="108">
        <f>ROUND(#REF!/#REF!,2)</f>
        <v>25.52</v>
      </c>
      <c r="AO30" s="108">
        <f t="shared" si="18"/>
        <v>21.2</v>
      </c>
      <c r="AP30" s="108">
        <f>ROUND((#REF!+#REF!)/#REF!,2)</f>
        <v>18.64</v>
      </c>
      <c r="AQ30" s="108">
        <f t="shared" si="19"/>
        <v>15.48</v>
      </c>
      <c r="AR30" s="108">
        <f t="shared" si="20"/>
        <v>23.39</v>
      </c>
      <c r="AS30" s="108">
        <f t="shared" si="21"/>
        <v>19.43</v>
      </c>
      <c r="AT30" s="108">
        <f>#REF!</f>
        <v>3620.05</v>
      </c>
      <c r="AU30" s="118"/>
      <c r="AV30" s="108">
        <f>ROUND((#REF!/#REF!)*#REF!,2)</f>
        <v>559.77</v>
      </c>
      <c r="AW30" s="108">
        <f t="shared" si="22"/>
        <v>15.46</v>
      </c>
      <c r="AX30" s="108">
        <f>ROUND((#REF!/#REF!)*#REF!,2)</f>
        <v>384.47</v>
      </c>
      <c r="AY30" s="108">
        <f t="shared" si="23"/>
        <v>10.62</v>
      </c>
      <c r="AZ30" s="108">
        <f>ROUND((#REF!/#REF!)*#REF!,2)</f>
        <v>490.25</v>
      </c>
      <c r="BA30" s="108">
        <f t="shared" si="24"/>
        <v>13.54</v>
      </c>
      <c r="BB30" s="108">
        <f>ROUND((#REF!/#REF!)*#REF!,2)</f>
        <v>432.67</v>
      </c>
      <c r="BC30" s="108">
        <f t="shared" si="25"/>
        <v>11.95</v>
      </c>
      <c r="BD30" s="108">
        <f>ROUND((#REF!+#REF!+#REF!)/#REF!*#REF!,2)</f>
        <v>563.83000000000004</v>
      </c>
      <c r="BE30" s="108">
        <f t="shared" si="26"/>
        <v>15.58</v>
      </c>
      <c r="BF30" s="108">
        <f t="shared" si="27"/>
        <v>1189.06</v>
      </c>
      <c r="BG30" s="108">
        <f t="shared" si="28"/>
        <v>32.85</v>
      </c>
    </row>
    <row r="31" spans="1:59" s="98" customFormat="1" ht="21" customHeight="1">
      <c r="A31" s="74" t="s">
        <v>61</v>
      </c>
      <c r="B31" s="74"/>
      <c r="C31" s="127"/>
      <c r="D31" s="126"/>
      <c r="E31" s="96"/>
      <c r="F31" s="74"/>
      <c r="G31" s="74"/>
      <c r="H31" s="74"/>
      <c r="I31" s="96"/>
      <c r="J31" s="74"/>
      <c r="K31" s="74"/>
      <c r="L31" s="96"/>
      <c r="M31" s="97"/>
      <c r="N31" s="74"/>
      <c r="O31" s="96"/>
      <c r="P31" s="74"/>
      <c r="Q31" s="96"/>
      <c r="R31" s="74"/>
      <c r="S31" s="74"/>
      <c r="T31" s="103"/>
      <c r="U31" s="74"/>
      <c r="V31" s="74"/>
      <c r="W31" s="76"/>
      <c r="X31" s="74"/>
      <c r="Y31" s="106"/>
      <c r="Z31" s="74"/>
      <c r="AA31" s="106"/>
      <c r="AB31" s="107"/>
      <c r="AC31" s="108"/>
      <c r="AD31" s="108"/>
      <c r="AE31" s="112"/>
      <c r="AF31" s="114"/>
      <c r="AG31" s="96"/>
      <c r="AH31" s="74"/>
      <c r="AI31" s="115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19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</row>
    <row r="32" spans="1:59" s="98" customFormat="1" ht="21" customHeight="1">
      <c r="A32" s="74" t="s">
        <v>62</v>
      </c>
      <c r="B32" s="74">
        <f>ROUND((#REF!+#REF!)/10000,2)</f>
        <v>145.44</v>
      </c>
      <c r="C32" s="127">
        <f t="shared" ref="C32:C34" si="32">E32+G32+I32</f>
        <v>36.47</v>
      </c>
      <c r="D32" s="126">
        <f t="shared" ref="D32:D34" si="33">F32+H32+J32</f>
        <v>25.07</v>
      </c>
      <c r="E32" s="96">
        <f>ROUND(#REF!/10000,2)</f>
        <v>9.94</v>
      </c>
      <c r="F32" s="74">
        <f t="shared" ref="F32:F34" si="34">ROUND(E32/B32%,2)</f>
        <v>6.83</v>
      </c>
      <c r="G32" s="74">
        <f>ROUND((#REF!+#REF!+#REF!+#REF!)/10000,2)</f>
        <v>13.27</v>
      </c>
      <c r="H32" s="74">
        <f t="shared" ref="H32:H34" si="35">ROUND(G32/B32%,2)</f>
        <v>9.1199999999999992</v>
      </c>
      <c r="I32" s="96">
        <f t="shared" ref="I32:I34" si="36">B32-K32-U32-Y32-E32-G32</f>
        <v>13.26</v>
      </c>
      <c r="J32" s="74">
        <f t="shared" ref="J32:J34" si="37">100-F32-H32-L32-S32</f>
        <v>9.1199999999999903</v>
      </c>
      <c r="K32" s="74">
        <f t="shared" ref="K32:K34" si="38">N32+P32</f>
        <v>9.19</v>
      </c>
      <c r="L32" s="96">
        <f t="shared" ref="L32:L34" si="39">ROUND(K32/B32%,2)</f>
        <v>6.32</v>
      </c>
      <c r="M32" s="97"/>
      <c r="N32" s="74">
        <f>ROUND((#REF!+#REF!)/10000,2)</f>
        <v>6.13</v>
      </c>
      <c r="O32" s="96">
        <f t="shared" ref="O32:O34" si="40">ROUND(N32/B32%,2)</f>
        <v>4.21</v>
      </c>
      <c r="P32" s="74">
        <f>ROUND((#REF!+#REF!)/10000,2)</f>
        <v>3.06</v>
      </c>
      <c r="Q32" s="96">
        <f t="shared" ref="Q32:Q34" si="41">ROUND(P32/B32%,2)</f>
        <v>2.1</v>
      </c>
      <c r="R32" s="74">
        <f t="shared" ref="R32:R34" si="42">U32+Y32</f>
        <v>99.78</v>
      </c>
      <c r="S32" s="74">
        <f t="shared" ref="S32:S34" si="43">ROUND(R32/B32%,2)</f>
        <v>68.61</v>
      </c>
      <c r="T32" s="103"/>
      <c r="U32" s="74">
        <f>ROUND(#REF!/10000,2)</f>
        <v>99.6</v>
      </c>
      <c r="V32" s="74">
        <f t="shared" ref="V32:V34" si="44">ROUND(U32/B32%,2)</f>
        <v>68.48</v>
      </c>
      <c r="W32" s="76">
        <f>ROUND(#REF!/10000,2)</f>
        <v>34.86</v>
      </c>
      <c r="X32" s="96">
        <f t="shared" ref="X32:X34" si="45">ROUND(W32/U32%,2)</f>
        <v>35</v>
      </c>
      <c r="Y32" s="106">
        <f>ROUND((#REF!+#REF!)/10000,2)</f>
        <v>0.18</v>
      </c>
      <c r="Z32" s="74">
        <f t="shared" ref="Z32:Z34" si="46">ROUND(Y32/B32%,2)</f>
        <v>0.12</v>
      </c>
      <c r="AA32" s="106">
        <f>ROUND((#REF!+#REF!)/10000,2)</f>
        <v>0</v>
      </c>
      <c r="AB32" s="107">
        <f t="shared" ref="AB32:AB34" si="47">ROUND(AA32/Y32%,2)</f>
        <v>0</v>
      </c>
      <c r="AC32" s="108">
        <f>#REF!</f>
        <v>70.64</v>
      </c>
      <c r="AD32" s="108">
        <f>#REF!</f>
        <v>37.159999999999997</v>
      </c>
      <c r="AE32" s="112">
        <f>ROUND(#REF!/#REF!*100,2)</f>
        <v>4.0199999999999996</v>
      </c>
      <c r="AF32" s="114"/>
      <c r="AG32" s="96">
        <f>#REF!</f>
        <v>97.45</v>
      </c>
      <c r="AH32" s="74">
        <f>#REF!</f>
        <v>380.27</v>
      </c>
      <c r="AI32" s="115"/>
      <c r="AJ32" s="108">
        <f>ROUND(#REF!/#REF!,2)</f>
        <v>350.59</v>
      </c>
      <c r="AK32" s="108">
        <f t="shared" ref="AK32:AK34" si="48">ROUND(AJ32/AH32*100,2)</f>
        <v>92.2</v>
      </c>
      <c r="AL32" s="108">
        <f>ROUND(#REF!/#REF!,2)</f>
        <v>0.82</v>
      </c>
      <c r="AM32" s="108">
        <f t="shared" ref="AM32:AM34" si="49">ROUND(AL32/AH32*100,2)</f>
        <v>0.22</v>
      </c>
      <c r="AN32" s="108">
        <f>ROUND(#REF!/#REF!,2)</f>
        <v>6.54</v>
      </c>
      <c r="AO32" s="108">
        <f t="shared" ref="AO32:AO34" si="50">ROUND(AN32/AH32*100,2)</f>
        <v>1.72</v>
      </c>
      <c r="AP32" s="108">
        <f>ROUND((#REF!+#REF!)/#REF!,2)</f>
        <v>20.73</v>
      </c>
      <c r="AQ32" s="108">
        <f t="shared" ref="AQ32:AQ34" si="51">ROUND(AP32/AH32*100,2)</f>
        <v>5.45</v>
      </c>
      <c r="AR32" s="108">
        <f t="shared" ref="AR32:AR34" si="52">AH32-AJ32-AL32-AN32-AP32</f>
        <v>1.5900000000000101</v>
      </c>
      <c r="AS32" s="108">
        <f t="shared" ref="AS32:AS34" si="53">100-AK32-AM32-AO32-AQ32</f>
        <v>0.40999999999999698</v>
      </c>
      <c r="AT32" s="108">
        <f>#REF!</f>
        <v>2624.98</v>
      </c>
      <c r="AU32" s="119"/>
      <c r="AV32" s="108">
        <f>ROUND((#REF!/#REF!)*#REF!,2)</f>
        <v>1006.31</v>
      </c>
      <c r="AW32" s="108">
        <f t="shared" ref="AW32:AW34" si="54">ROUND(AV32/AT32*100,2)</f>
        <v>38.340000000000003</v>
      </c>
      <c r="AX32" s="108">
        <f>ROUND((#REF!/#REF!)*#REF!,2)</f>
        <v>5.78</v>
      </c>
      <c r="AY32" s="108">
        <f t="shared" ref="AY32:AY34" si="55">ROUND(AX32/AT32*100,2)</f>
        <v>0.22</v>
      </c>
      <c r="AZ32" s="108">
        <f>ROUND((#REF!/#REF!)*#REF!,2)</f>
        <v>118.2</v>
      </c>
      <c r="BA32" s="108">
        <f t="shared" ref="BA32:BA34" si="56">ROUND(AZ32/AT32*100,2)</f>
        <v>4.5</v>
      </c>
      <c r="BB32" s="108">
        <f>ROUND((#REF!/#REF!)*#REF!,2)</f>
        <v>193.8</v>
      </c>
      <c r="BC32" s="108">
        <f t="shared" ref="BC32:BC34" si="57">ROUND(BB32/AT32*100,2)</f>
        <v>7.38</v>
      </c>
      <c r="BD32" s="108">
        <f>ROUND((#REF!+#REF!+#REF!)/#REF!*#REF!,2)</f>
        <v>769.87</v>
      </c>
      <c r="BE32" s="108">
        <f t="shared" ref="BE32:BE34" si="58">ROUND(BD32/AT32*100,2)</f>
        <v>29.33</v>
      </c>
      <c r="BF32" s="108">
        <f t="shared" ref="BF32:BF34" si="59">AT32-AV32-AX32-AZ32-BB32-BD32</f>
        <v>531.02</v>
      </c>
      <c r="BG32" s="108">
        <f t="shared" ref="BG32:BG34" si="60">100-AW32-AY32-BA32-BC32-BE32</f>
        <v>20.23</v>
      </c>
    </row>
    <row r="33" spans="1:59" s="98" customFormat="1" ht="21" customHeight="1">
      <c r="A33" s="74" t="s">
        <v>63</v>
      </c>
      <c r="B33" s="74">
        <f>ROUND((#REF!+#REF!)/10000,2)</f>
        <v>135.31</v>
      </c>
      <c r="C33" s="127">
        <f t="shared" si="32"/>
        <v>95.74</v>
      </c>
      <c r="D33" s="126">
        <f t="shared" si="33"/>
        <v>70.75</v>
      </c>
      <c r="E33" s="96">
        <f>ROUND(#REF!/10000,2)</f>
        <v>15.48</v>
      </c>
      <c r="F33" s="74">
        <f t="shared" si="34"/>
        <v>11.44</v>
      </c>
      <c r="G33" s="74">
        <f>ROUND((#REF!+#REF!+#REF!+#REF!)/10000,2)</f>
        <v>29.07</v>
      </c>
      <c r="H33" s="74">
        <f t="shared" si="35"/>
        <v>21.48</v>
      </c>
      <c r="I33" s="96">
        <f t="shared" si="36"/>
        <v>51.19</v>
      </c>
      <c r="J33" s="74">
        <f t="shared" si="37"/>
        <v>37.83</v>
      </c>
      <c r="K33" s="74">
        <f t="shared" si="38"/>
        <v>10.78</v>
      </c>
      <c r="L33" s="96">
        <f t="shared" si="39"/>
        <v>7.97</v>
      </c>
      <c r="M33" s="97"/>
      <c r="N33" s="74">
        <f>ROUND((#REF!+#REF!)/10000,2)</f>
        <v>4.59</v>
      </c>
      <c r="O33" s="96">
        <f t="shared" si="40"/>
        <v>3.39</v>
      </c>
      <c r="P33" s="74">
        <f>ROUND((#REF!+#REF!)/10000,2)</f>
        <v>6.19</v>
      </c>
      <c r="Q33" s="96">
        <f t="shared" si="41"/>
        <v>4.57</v>
      </c>
      <c r="R33" s="74">
        <f t="shared" si="42"/>
        <v>28.79</v>
      </c>
      <c r="S33" s="74">
        <f t="shared" si="43"/>
        <v>21.28</v>
      </c>
      <c r="T33" s="103"/>
      <c r="U33" s="74">
        <f>ROUND(#REF!/10000,2)</f>
        <v>28.76</v>
      </c>
      <c r="V33" s="74">
        <f t="shared" si="44"/>
        <v>21.25</v>
      </c>
      <c r="W33" s="76">
        <f>ROUND(#REF!/10000,2)</f>
        <v>28.59</v>
      </c>
      <c r="X33" s="74">
        <f t="shared" si="45"/>
        <v>99.41</v>
      </c>
      <c r="Y33" s="106">
        <f>ROUND((#REF!+#REF!)/10000,2)</f>
        <v>0.03</v>
      </c>
      <c r="Z33" s="74">
        <f t="shared" si="46"/>
        <v>0.02</v>
      </c>
      <c r="AA33" s="106">
        <f>ROUND((#REF!+#REF!)/10000,2)</f>
        <v>0</v>
      </c>
      <c r="AB33" s="107">
        <f t="shared" si="47"/>
        <v>0</v>
      </c>
      <c r="AC33" s="108">
        <f>#REF!</f>
        <v>165.45</v>
      </c>
      <c r="AD33" s="108">
        <f>#REF!</f>
        <v>49.9</v>
      </c>
      <c r="AE33" s="112">
        <f>ROUND(#REF!/#REF!*100,2)</f>
        <v>6.8</v>
      </c>
      <c r="AF33" s="114"/>
      <c r="AG33" s="96">
        <f>#REF!</f>
        <v>110.12</v>
      </c>
      <c r="AH33" s="74">
        <f>#REF!</f>
        <v>186.2</v>
      </c>
      <c r="AI33" s="115"/>
      <c r="AJ33" s="108">
        <f>ROUND(#REF!/#REF!,2)</f>
        <v>161.72</v>
      </c>
      <c r="AK33" s="108">
        <f t="shared" si="48"/>
        <v>86.85</v>
      </c>
      <c r="AL33" s="108">
        <f>ROUND(#REF!/#REF!,2)</f>
        <v>4.9800000000000004</v>
      </c>
      <c r="AM33" s="108">
        <f t="shared" si="49"/>
        <v>2.67</v>
      </c>
      <c r="AN33" s="108">
        <f>ROUND(#REF!/#REF!,2)</f>
        <v>2.82</v>
      </c>
      <c r="AO33" s="108">
        <f t="shared" si="50"/>
        <v>1.51</v>
      </c>
      <c r="AP33" s="108">
        <f>ROUND((#REF!+#REF!)/#REF!,2)</f>
        <v>13.18</v>
      </c>
      <c r="AQ33" s="108">
        <f t="shared" si="51"/>
        <v>7.08</v>
      </c>
      <c r="AR33" s="108">
        <f t="shared" si="52"/>
        <v>3.4999999999999898</v>
      </c>
      <c r="AS33" s="108">
        <f t="shared" si="53"/>
        <v>1.8900000000000099</v>
      </c>
      <c r="AT33" s="108">
        <f>#REF!</f>
        <v>8255.9599999999991</v>
      </c>
      <c r="AU33" s="119"/>
      <c r="AV33" s="108">
        <f>ROUND((#REF!/#REF!)*#REF!,2)</f>
        <v>992.3</v>
      </c>
      <c r="AW33" s="108">
        <f t="shared" si="54"/>
        <v>12.02</v>
      </c>
      <c r="AX33" s="108">
        <f>ROUND((#REF!/#REF!)*#REF!,2)</f>
        <v>2.02</v>
      </c>
      <c r="AY33" s="108">
        <f t="shared" si="55"/>
        <v>0.02</v>
      </c>
      <c r="AZ33" s="108">
        <f>ROUND((#REF!/#REF!)*#REF!,2)</f>
        <v>399.9</v>
      </c>
      <c r="BA33" s="108">
        <f t="shared" si="56"/>
        <v>4.84</v>
      </c>
      <c r="BB33" s="108">
        <f>ROUND((#REF!/#REF!)*#REF!,2)</f>
        <v>301.77</v>
      </c>
      <c r="BC33" s="108">
        <f t="shared" si="57"/>
        <v>3.66</v>
      </c>
      <c r="BD33" s="108">
        <f>ROUND((#REF!+#REF!+#REF!)/#REF!*#REF!,2)</f>
        <v>3018.8</v>
      </c>
      <c r="BE33" s="108">
        <f t="shared" si="58"/>
        <v>36.57</v>
      </c>
      <c r="BF33" s="108">
        <f t="shared" si="59"/>
        <v>3541.17</v>
      </c>
      <c r="BG33" s="108">
        <f t="shared" si="60"/>
        <v>42.89</v>
      </c>
    </row>
    <row r="34" spans="1:59" s="98" customFormat="1" ht="21" customHeight="1">
      <c r="A34" s="74" t="s">
        <v>64</v>
      </c>
      <c r="B34" s="74">
        <f>ROUND((#REF!+#REF!)/10000,2)</f>
        <v>349.56</v>
      </c>
      <c r="C34" s="127">
        <f t="shared" si="32"/>
        <v>171.09</v>
      </c>
      <c r="D34" s="126">
        <f t="shared" si="33"/>
        <v>48.95</v>
      </c>
      <c r="E34" s="96">
        <f>ROUND(#REF!/10000,2)</f>
        <v>8.92</v>
      </c>
      <c r="F34" s="74">
        <f t="shared" si="34"/>
        <v>2.5499999999999998</v>
      </c>
      <c r="G34" s="74">
        <f>ROUND((#REF!+#REF!+#REF!+#REF!)/10000,2)</f>
        <v>18.52</v>
      </c>
      <c r="H34" s="74">
        <f t="shared" si="35"/>
        <v>5.3</v>
      </c>
      <c r="I34" s="96">
        <f t="shared" si="36"/>
        <v>143.65</v>
      </c>
      <c r="J34" s="74">
        <f t="shared" si="37"/>
        <v>41.1</v>
      </c>
      <c r="K34" s="74">
        <f t="shared" si="38"/>
        <v>80.03</v>
      </c>
      <c r="L34" s="96">
        <f t="shared" si="39"/>
        <v>22.89</v>
      </c>
      <c r="M34" s="97"/>
      <c r="N34" s="74">
        <f>ROUND((#REF!+#REF!)/10000,2)</f>
        <v>42.04</v>
      </c>
      <c r="O34" s="96">
        <f t="shared" si="40"/>
        <v>12.03</v>
      </c>
      <c r="P34" s="74">
        <f>ROUND((#REF!+#REF!)/10000,2)</f>
        <v>37.99</v>
      </c>
      <c r="Q34" s="96">
        <f t="shared" si="41"/>
        <v>10.87</v>
      </c>
      <c r="R34" s="74">
        <f t="shared" si="42"/>
        <v>98.44</v>
      </c>
      <c r="S34" s="74">
        <f t="shared" si="43"/>
        <v>28.16</v>
      </c>
      <c r="T34" s="103"/>
      <c r="U34" s="74">
        <f>ROUND(#REF!/10000,2)</f>
        <v>75.27</v>
      </c>
      <c r="V34" s="74">
        <f t="shared" si="44"/>
        <v>21.53</v>
      </c>
      <c r="W34" s="76">
        <f>ROUND(#REF!/10000,2)</f>
        <v>40.130000000000003</v>
      </c>
      <c r="X34" s="74">
        <f t="shared" si="45"/>
        <v>53.31</v>
      </c>
      <c r="Y34" s="106">
        <f>ROUND((#REF!+#REF!)/10000,2)</f>
        <v>23.17</v>
      </c>
      <c r="Z34" s="74">
        <f t="shared" si="46"/>
        <v>6.63</v>
      </c>
      <c r="AA34" s="106">
        <f>ROUND((#REF!+#REF!)/10000,2)</f>
        <v>0</v>
      </c>
      <c r="AB34" s="107">
        <f t="shared" si="47"/>
        <v>0</v>
      </c>
      <c r="AC34" s="108">
        <f>#REF!</f>
        <v>658.2</v>
      </c>
      <c r="AD34" s="108">
        <f>#REF!</f>
        <v>6.21</v>
      </c>
      <c r="AE34" s="112">
        <f>ROUND(#REF!/#REF!*100,2)</f>
        <v>5.78</v>
      </c>
      <c r="AF34" s="114"/>
      <c r="AG34" s="96">
        <f>#REF!</f>
        <v>98.2</v>
      </c>
      <c r="AH34" s="74">
        <f>#REF!</f>
        <v>127.11</v>
      </c>
      <c r="AI34" s="115"/>
      <c r="AJ34" s="108">
        <f>ROUND(#REF!/#REF!,2)</f>
        <v>57.33</v>
      </c>
      <c r="AK34" s="108">
        <f t="shared" si="48"/>
        <v>45.1</v>
      </c>
      <c r="AL34" s="108">
        <f>ROUND(#REF!/#REF!,2)</f>
        <v>19.079999999999998</v>
      </c>
      <c r="AM34" s="108">
        <f t="shared" si="49"/>
        <v>15.01</v>
      </c>
      <c r="AN34" s="108">
        <f>ROUND(#REF!/#REF!,2)</f>
        <v>15.83</v>
      </c>
      <c r="AO34" s="108">
        <f t="shared" si="50"/>
        <v>12.45</v>
      </c>
      <c r="AP34" s="108">
        <f>ROUND((#REF!+#REF!)/#REF!,2)</f>
        <v>7.94</v>
      </c>
      <c r="AQ34" s="108">
        <f t="shared" si="51"/>
        <v>6.25</v>
      </c>
      <c r="AR34" s="108">
        <f t="shared" si="52"/>
        <v>26.93</v>
      </c>
      <c r="AS34" s="108">
        <f t="shared" si="53"/>
        <v>21.19</v>
      </c>
      <c r="AT34" s="108">
        <f>#REF!</f>
        <v>4087.42</v>
      </c>
      <c r="AU34" s="119"/>
      <c r="AV34" s="108">
        <f>ROUND((#REF!/#REF!)*#REF!,2)</f>
        <v>356.26</v>
      </c>
      <c r="AW34" s="108">
        <f t="shared" si="54"/>
        <v>8.7200000000000006</v>
      </c>
      <c r="AX34" s="108">
        <f>ROUND((#REF!/#REF!)*#REF!,2)</f>
        <v>333.86</v>
      </c>
      <c r="AY34" s="108">
        <f t="shared" si="55"/>
        <v>8.17</v>
      </c>
      <c r="AZ34" s="108">
        <f>ROUND((#REF!/#REF!)*#REF!,2)</f>
        <v>352.21</v>
      </c>
      <c r="BA34" s="108">
        <f t="shared" si="56"/>
        <v>8.6199999999999992</v>
      </c>
      <c r="BB34" s="108">
        <f>ROUND((#REF!/#REF!)*#REF!,2)</f>
        <v>482.16</v>
      </c>
      <c r="BC34" s="108">
        <f t="shared" si="57"/>
        <v>11.8</v>
      </c>
      <c r="BD34" s="108">
        <f>ROUND((#REF!+#REF!+#REF!)/#REF!*#REF!,2)</f>
        <v>356.48</v>
      </c>
      <c r="BE34" s="108">
        <f t="shared" si="58"/>
        <v>8.7200000000000006</v>
      </c>
      <c r="BF34" s="108">
        <f t="shared" si="59"/>
        <v>2206.4499999999998</v>
      </c>
      <c r="BG34" s="108">
        <f t="shared" si="60"/>
        <v>53.97</v>
      </c>
    </row>
  </sheetData>
  <protectedRanges>
    <protectedRange sqref="B1:D1 AH1:AI1" name="区域1" securityDescriptor=""/>
  </protectedRanges>
  <mergeCells count="65">
    <mergeCell ref="BG6:BG7"/>
    <mergeCell ref="K4:Q5"/>
    <mergeCell ref="C4:D6"/>
    <mergeCell ref="AJ4:AS5"/>
    <mergeCell ref="AV4:BG5"/>
    <mergeCell ref="BB6:BB7"/>
    <mergeCell ref="BC6:BC7"/>
    <mergeCell ref="BD6:BD7"/>
    <mergeCell ref="BE6:BE7"/>
    <mergeCell ref="BF6:BF7"/>
    <mergeCell ref="AW6:AW7"/>
    <mergeCell ref="AX6:AX7"/>
    <mergeCell ref="AY6:AY7"/>
    <mergeCell ref="AZ6:AZ7"/>
    <mergeCell ref="BA6:BA7"/>
    <mergeCell ref="AR6:AR7"/>
    <mergeCell ref="AS6:AS7"/>
    <mergeCell ref="AT4:AT7"/>
    <mergeCell ref="AU4:AU7"/>
    <mergeCell ref="AV6:AV7"/>
    <mergeCell ref="AM6:AM7"/>
    <mergeCell ref="AN6:AN7"/>
    <mergeCell ref="AO6:AO7"/>
    <mergeCell ref="AP6:AP7"/>
    <mergeCell ref="AQ6:AQ7"/>
    <mergeCell ref="AH4:AH7"/>
    <mergeCell ref="AI4:AI7"/>
    <mergeCell ref="AJ6:AJ7"/>
    <mergeCell ref="AK6:AK7"/>
    <mergeCell ref="AL6:AL7"/>
    <mergeCell ref="AC3:AC7"/>
    <mergeCell ref="AD3:AD7"/>
    <mergeCell ref="AE3:AE7"/>
    <mergeCell ref="AF3:AF7"/>
    <mergeCell ref="AG3:AG7"/>
    <mergeCell ref="M6:M7"/>
    <mergeCell ref="R5:R7"/>
    <mergeCell ref="S5:S7"/>
    <mergeCell ref="T5:T7"/>
    <mergeCell ref="U6:U7"/>
    <mergeCell ref="R4:AB4"/>
    <mergeCell ref="U5:X5"/>
    <mergeCell ref="Y5:AB5"/>
    <mergeCell ref="N6:Q6"/>
    <mergeCell ref="W6:X6"/>
    <mergeCell ref="AA6:AB6"/>
    <mergeCell ref="V6:V7"/>
    <mergeCell ref="Y6:Y7"/>
    <mergeCell ref="Z6:Z7"/>
    <mergeCell ref="B1:AG1"/>
    <mergeCell ref="AH1:BG1"/>
    <mergeCell ref="A2:B2"/>
    <mergeCell ref="B3:AB3"/>
    <mergeCell ref="AH3:AS3"/>
    <mergeCell ref="AT3:BG3"/>
    <mergeCell ref="A3:A7"/>
    <mergeCell ref="B4:B7"/>
    <mergeCell ref="E4:E7"/>
    <mergeCell ref="F4:F7"/>
    <mergeCell ref="G4:G7"/>
    <mergeCell ref="H4:H7"/>
    <mergeCell ref="I4:I7"/>
    <mergeCell ref="J4:J7"/>
    <mergeCell ref="K6:K7"/>
    <mergeCell ref="L6:L7"/>
  </mergeCells>
  <phoneticPr fontId="5" type="noConversion"/>
  <printOptions horizontalCentered="1" verticalCentered="1"/>
  <pageMargins left="0.29027777777777802" right="0.16875000000000001" top="0.75902777777777797" bottom="0.53125" header="0.55000000000000004" footer="0.5"/>
  <pageSetup paperSize="8" scale="90"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I36"/>
  <sheetViews>
    <sheetView zoomScaleNormal="100" workbookViewId="0">
      <pane xSplit="1" ySplit="8" topLeftCell="B9" activePane="bottomRight" state="frozen"/>
      <selection pane="topRight"/>
      <selection pane="bottomLeft"/>
      <selection pane="bottomRight" activeCell="AI45" sqref="AI45"/>
    </sheetView>
  </sheetViews>
  <sheetFormatPr defaultColWidth="9" defaultRowHeight="14.25"/>
  <cols>
    <col min="1" max="1" width="11.125" style="57" customWidth="1"/>
    <col min="2" max="2" width="9.25" style="65" customWidth="1"/>
    <col min="3" max="3" width="5.25" style="65" customWidth="1"/>
    <col min="4" max="4" width="9" style="65" customWidth="1"/>
    <col min="5" max="5" width="6.25" style="65" customWidth="1"/>
    <col min="6" max="6" width="7.75" style="57" customWidth="1"/>
    <col min="7" max="7" width="6.25" style="57" customWidth="1"/>
    <col min="8" max="8" width="8" style="57" customWidth="1"/>
    <col min="9" max="9" width="5.875" style="57" customWidth="1"/>
    <col min="10" max="10" width="7.625" style="57" customWidth="1"/>
    <col min="11" max="11" width="6.75" style="57" customWidth="1"/>
    <col min="12" max="12" width="9" style="57" customWidth="1"/>
    <col min="13" max="13" width="5.875" style="57" customWidth="1"/>
    <col min="14" max="14" width="3.875" style="87" customWidth="1"/>
    <col min="15" max="15" width="8.75" style="57" customWidth="1"/>
    <col min="16" max="16" width="5.875" style="57" customWidth="1"/>
    <col min="17" max="17" width="9" style="57" customWidth="1"/>
    <col min="18" max="18" width="6.25" style="57" customWidth="1"/>
    <col min="19" max="19" width="9.25" style="57" customWidth="1"/>
    <col min="20" max="20" width="6.875" style="57" customWidth="1"/>
    <col min="21" max="21" width="4.125" style="87" customWidth="1"/>
    <col min="22" max="22" width="8.75" style="57" customWidth="1"/>
    <col min="23" max="23" width="5.875" style="57" customWidth="1"/>
    <col min="24" max="24" width="9" style="57" customWidth="1"/>
    <col min="25" max="25" width="5.875" style="57" customWidth="1"/>
    <col min="26" max="26" width="8.625" style="58" customWidth="1"/>
    <col min="27" max="27" width="5.875" style="57" customWidth="1"/>
    <col min="28" max="28" width="7.5" style="57" customWidth="1"/>
    <col min="29" max="29" width="6.125" style="57" customWidth="1"/>
    <col min="30" max="30" width="7.75" style="57" customWidth="1"/>
    <col min="31" max="32" width="5.875" style="57" customWidth="1"/>
    <col min="33" max="33" width="5.875" style="58" customWidth="1"/>
    <col min="34" max="34" width="4.375" style="88" customWidth="1"/>
    <col min="35" max="35" width="6.625" style="89" customWidth="1"/>
    <col min="36" max="36" width="6.25" style="57" customWidth="1"/>
    <col min="37" max="37" width="4.75" style="87" customWidth="1"/>
    <col min="38" max="40" width="6.625" style="57" customWidth="1"/>
    <col min="41" max="41" width="5.875" style="57" customWidth="1"/>
    <col min="42" max="45" width="6.625" style="57" customWidth="1"/>
    <col min="46" max="46" width="7.125" style="57" customWidth="1"/>
    <col min="47" max="47" width="6.625" style="57" customWidth="1"/>
    <col min="48" max="48" width="7.875" style="57" customWidth="1"/>
    <col min="49" max="49" width="0.25" style="57" customWidth="1"/>
    <col min="50" max="50" width="7.875" style="57" customWidth="1"/>
    <col min="51" max="51" width="6.625" style="57" customWidth="1"/>
    <col min="52" max="52" width="7.25" style="57" customWidth="1"/>
    <col min="53" max="55" width="6.625" style="57" customWidth="1"/>
    <col min="56" max="56" width="7.375" style="57" customWidth="1"/>
    <col min="57" max="57" width="6.625" style="57" customWidth="1"/>
    <col min="58" max="58" width="7.5" style="57" customWidth="1"/>
    <col min="59" max="59" width="6" style="57" customWidth="1"/>
    <col min="60" max="60" width="7.75" style="57" customWidth="1"/>
    <col min="61" max="61" width="7.125" style="57" customWidth="1"/>
    <col min="62" max="16384" width="9" style="57"/>
  </cols>
  <sheetData>
    <row r="1" spans="1:61" ht="27.75" customHeight="1">
      <c r="A1" s="64"/>
      <c r="B1" s="185" t="s">
        <v>111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31"/>
      <c r="O1" s="185"/>
      <c r="P1" s="185"/>
      <c r="Q1" s="185"/>
      <c r="R1" s="185"/>
      <c r="S1" s="185"/>
      <c r="T1" s="185"/>
      <c r="U1" s="131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32"/>
      <c r="AI1" s="185"/>
      <c r="AJ1" s="185" t="s">
        <v>112</v>
      </c>
      <c r="AK1" s="131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</row>
    <row r="2" spans="1:61" ht="21" customHeight="1">
      <c r="A2" s="186" t="s">
        <v>0</v>
      </c>
      <c r="B2" s="186"/>
      <c r="D2" s="66"/>
      <c r="E2" s="66"/>
      <c r="P2" s="187"/>
      <c r="Q2" s="187"/>
      <c r="AI2" s="57"/>
    </row>
    <row r="3" spans="1:61" ht="21" customHeight="1">
      <c r="A3" s="209" t="s">
        <v>1</v>
      </c>
      <c r="B3" s="188" t="s">
        <v>2</v>
      </c>
      <c r="C3" s="189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37"/>
      <c r="O3" s="190"/>
      <c r="P3" s="190"/>
      <c r="Q3" s="190"/>
      <c r="R3" s="190"/>
      <c r="S3" s="189"/>
      <c r="T3" s="189"/>
      <c r="U3" s="137"/>
      <c r="V3" s="189"/>
      <c r="W3" s="189"/>
      <c r="X3" s="189"/>
      <c r="Y3" s="189"/>
      <c r="Z3" s="189"/>
      <c r="AA3" s="189"/>
      <c r="AB3" s="189"/>
      <c r="AC3" s="191"/>
      <c r="AD3" s="223" t="s">
        <v>66</v>
      </c>
      <c r="AE3" s="226" t="s">
        <v>3</v>
      </c>
      <c r="AF3" s="229" t="s">
        <v>4</v>
      </c>
      <c r="AG3" s="229" t="s">
        <v>5</v>
      </c>
      <c r="AH3" s="172" t="s">
        <v>6</v>
      </c>
      <c r="AI3" s="229" t="s">
        <v>7</v>
      </c>
      <c r="AJ3" s="192" t="s">
        <v>8</v>
      </c>
      <c r="AK3" s="140"/>
      <c r="AL3" s="193"/>
      <c r="AM3" s="193"/>
      <c r="AN3" s="193"/>
      <c r="AO3" s="193"/>
      <c r="AP3" s="193"/>
      <c r="AQ3" s="193"/>
      <c r="AR3" s="193"/>
      <c r="AS3" s="193"/>
      <c r="AT3" s="193"/>
      <c r="AU3" s="194"/>
      <c r="AV3" s="195" t="s">
        <v>9</v>
      </c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7"/>
    </row>
    <row r="4" spans="1:61" s="58" customFormat="1" ht="21" customHeight="1">
      <c r="A4" s="210"/>
      <c r="B4" s="212" t="s">
        <v>10</v>
      </c>
      <c r="C4" s="214" t="s">
        <v>67</v>
      </c>
      <c r="D4" s="236" t="s">
        <v>11</v>
      </c>
      <c r="E4" s="237"/>
      <c r="F4" s="215" t="s">
        <v>12</v>
      </c>
      <c r="G4" s="216" t="s">
        <v>13</v>
      </c>
      <c r="H4" s="216" t="s">
        <v>14</v>
      </c>
      <c r="I4" s="216" t="s">
        <v>13</v>
      </c>
      <c r="J4" s="216" t="s">
        <v>15</v>
      </c>
      <c r="K4" s="218" t="s">
        <v>13</v>
      </c>
      <c r="L4" s="242" t="s">
        <v>16</v>
      </c>
      <c r="M4" s="217"/>
      <c r="N4" s="181"/>
      <c r="O4" s="217"/>
      <c r="P4" s="217"/>
      <c r="Q4" s="217"/>
      <c r="R4" s="217"/>
      <c r="S4" s="198" t="s">
        <v>17</v>
      </c>
      <c r="T4" s="198"/>
      <c r="U4" s="146"/>
      <c r="V4" s="198"/>
      <c r="W4" s="199"/>
      <c r="X4" s="199"/>
      <c r="Y4" s="199"/>
      <c r="Z4" s="198"/>
      <c r="AA4" s="199"/>
      <c r="AB4" s="199"/>
      <c r="AC4" s="199"/>
      <c r="AD4" s="224"/>
      <c r="AE4" s="227"/>
      <c r="AF4" s="230"/>
      <c r="AG4" s="230"/>
      <c r="AH4" s="173"/>
      <c r="AI4" s="230"/>
      <c r="AJ4" s="232" t="s">
        <v>18</v>
      </c>
      <c r="AK4" s="175" t="s">
        <v>19</v>
      </c>
      <c r="AL4" s="232" t="s">
        <v>20</v>
      </c>
      <c r="AM4" s="232"/>
      <c r="AN4" s="232"/>
      <c r="AO4" s="232"/>
      <c r="AP4" s="232"/>
      <c r="AQ4" s="232"/>
      <c r="AR4" s="232"/>
      <c r="AS4" s="232"/>
      <c r="AT4" s="232"/>
      <c r="AU4" s="232"/>
      <c r="AV4" s="230" t="s">
        <v>18</v>
      </c>
      <c r="AW4" s="233"/>
      <c r="AX4" s="231" t="s">
        <v>20</v>
      </c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</row>
    <row r="5" spans="1:61" s="58" customFormat="1" ht="21" customHeight="1">
      <c r="A5" s="210"/>
      <c r="B5" s="212"/>
      <c r="C5" s="214"/>
      <c r="D5" s="238"/>
      <c r="E5" s="239"/>
      <c r="F5" s="216"/>
      <c r="G5" s="216"/>
      <c r="H5" s="216"/>
      <c r="I5" s="216"/>
      <c r="J5" s="216"/>
      <c r="K5" s="218"/>
      <c r="L5" s="242"/>
      <c r="M5" s="203"/>
      <c r="N5" s="183"/>
      <c r="O5" s="203"/>
      <c r="P5" s="203"/>
      <c r="Q5" s="203"/>
      <c r="R5" s="204"/>
      <c r="S5" s="221" t="s">
        <v>18</v>
      </c>
      <c r="T5" s="218" t="s">
        <v>13</v>
      </c>
      <c r="U5" s="167" t="s">
        <v>21</v>
      </c>
      <c r="V5" s="200" t="s">
        <v>22</v>
      </c>
      <c r="W5" s="200"/>
      <c r="X5" s="200"/>
      <c r="Y5" s="200"/>
      <c r="Z5" s="201" t="s">
        <v>23</v>
      </c>
      <c r="AA5" s="200"/>
      <c r="AB5" s="200"/>
      <c r="AC5" s="202"/>
      <c r="AD5" s="224"/>
      <c r="AE5" s="227"/>
      <c r="AF5" s="230"/>
      <c r="AG5" s="230"/>
      <c r="AH5" s="173"/>
      <c r="AI5" s="230"/>
      <c r="AJ5" s="232"/>
      <c r="AK5" s="176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0"/>
      <c r="AW5" s="234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</row>
    <row r="6" spans="1:61" s="58" customFormat="1" ht="33.75" customHeight="1">
      <c r="A6" s="210"/>
      <c r="B6" s="212"/>
      <c r="C6" s="214"/>
      <c r="D6" s="240"/>
      <c r="E6" s="241"/>
      <c r="F6" s="216"/>
      <c r="G6" s="216"/>
      <c r="H6" s="216"/>
      <c r="I6" s="216"/>
      <c r="J6" s="216"/>
      <c r="K6" s="218"/>
      <c r="L6" s="217" t="s">
        <v>18</v>
      </c>
      <c r="M6" s="219" t="s">
        <v>13</v>
      </c>
      <c r="N6" s="164" t="s">
        <v>24</v>
      </c>
      <c r="O6" s="203" t="s">
        <v>25</v>
      </c>
      <c r="P6" s="203"/>
      <c r="Q6" s="203"/>
      <c r="R6" s="204"/>
      <c r="S6" s="221"/>
      <c r="T6" s="218"/>
      <c r="U6" s="167"/>
      <c r="V6" s="222" t="s">
        <v>18</v>
      </c>
      <c r="W6" s="220" t="s">
        <v>13</v>
      </c>
      <c r="X6" s="205" t="s">
        <v>26</v>
      </c>
      <c r="Y6" s="206"/>
      <c r="Z6" s="219" t="s">
        <v>18</v>
      </c>
      <c r="AA6" s="217" t="s">
        <v>13</v>
      </c>
      <c r="AB6" s="207" t="s">
        <v>27</v>
      </c>
      <c r="AC6" s="208"/>
      <c r="AD6" s="224"/>
      <c r="AE6" s="227"/>
      <c r="AF6" s="230"/>
      <c r="AG6" s="230"/>
      <c r="AH6" s="173"/>
      <c r="AI6" s="230"/>
      <c r="AJ6" s="232"/>
      <c r="AK6" s="176"/>
      <c r="AL6" s="232" t="s">
        <v>28</v>
      </c>
      <c r="AM6" s="232" t="s">
        <v>29</v>
      </c>
      <c r="AN6" s="232" t="s">
        <v>30</v>
      </c>
      <c r="AO6" s="232" t="s">
        <v>29</v>
      </c>
      <c r="AP6" s="232" t="s">
        <v>31</v>
      </c>
      <c r="AQ6" s="232" t="s">
        <v>29</v>
      </c>
      <c r="AR6" s="232" t="s">
        <v>32</v>
      </c>
      <c r="AS6" s="232" t="s">
        <v>29</v>
      </c>
      <c r="AT6" s="232" t="s">
        <v>33</v>
      </c>
      <c r="AU6" s="232" t="s">
        <v>29</v>
      </c>
      <c r="AV6" s="230"/>
      <c r="AW6" s="234"/>
      <c r="AX6" s="232" t="s">
        <v>28</v>
      </c>
      <c r="AY6" s="232" t="s">
        <v>29</v>
      </c>
      <c r="AZ6" s="232" t="s">
        <v>34</v>
      </c>
      <c r="BA6" s="232" t="s">
        <v>29</v>
      </c>
      <c r="BB6" s="232" t="s">
        <v>30</v>
      </c>
      <c r="BC6" s="232" t="s">
        <v>29</v>
      </c>
      <c r="BD6" s="232" t="s">
        <v>31</v>
      </c>
      <c r="BE6" s="232" t="s">
        <v>29</v>
      </c>
      <c r="BF6" s="232" t="s">
        <v>35</v>
      </c>
      <c r="BG6" s="232" t="s">
        <v>29</v>
      </c>
      <c r="BH6" s="232" t="s">
        <v>33</v>
      </c>
      <c r="BI6" s="232" t="s">
        <v>29</v>
      </c>
    </row>
    <row r="7" spans="1:61" s="59" customFormat="1" ht="33.75">
      <c r="A7" s="211"/>
      <c r="B7" s="213"/>
      <c r="C7" s="214"/>
      <c r="D7" s="67" t="s">
        <v>18</v>
      </c>
      <c r="E7" s="68" t="s">
        <v>13</v>
      </c>
      <c r="F7" s="217"/>
      <c r="G7" s="217"/>
      <c r="H7" s="217"/>
      <c r="I7" s="217"/>
      <c r="J7" s="217"/>
      <c r="K7" s="219"/>
      <c r="L7" s="220"/>
      <c r="M7" s="199"/>
      <c r="N7" s="165"/>
      <c r="O7" s="73" t="s">
        <v>36</v>
      </c>
      <c r="P7" s="72" t="s">
        <v>13</v>
      </c>
      <c r="Q7" s="72" t="s">
        <v>37</v>
      </c>
      <c r="R7" s="72" t="s">
        <v>13</v>
      </c>
      <c r="S7" s="201"/>
      <c r="T7" s="219"/>
      <c r="U7" s="167"/>
      <c r="V7" s="222"/>
      <c r="W7" s="220"/>
      <c r="X7" s="75" t="s">
        <v>18</v>
      </c>
      <c r="Y7" s="75" t="s">
        <v>13</v>
      </c>
      <c r="Z7" s="199"/>
      <c r="AA7" s="220"/>
      <c r="AB7" s="75" t="s">
        <v>18</v>
      </c>
      <c r="AC7" s="78" t="s">
        <v>38</v>
      </c>
      <c r="AD7" s="225"/>
      <c r="AE7" s="228"/>
      <c r="AF7" s="231"/>
      <c r="AG7" s="231"/>
      <c r="AH7" s="174"/>
      <c r="AI7" s="231"/>
      <c r="AJ7" s="232"/>
      <c r="AK7" s="177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1"/>
      <c r="AW7" s="235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</row>
    <row r="8" spans="1:61" s="86" customFormat="1" ht="21" customHeight="1">
      <c r="A8" s="90" t="s">
        <v>10</v>
      </c>
      <c r="B8" s="91">
        <f t="shared" ref="B8:F8" si="0">SUM(B9:B30)</f>
        <v>182533.2</v>
      </c>
      <c r="C8" s="92">
        <f>ROUND((#REF!-#REF!)/#REF!%,2)</f>
        <v>7.78</v>
      </c>
      <c r="D8" s="93">
        <f t="shared" si="0"/>
        <v>73083.100000000006</v>
      </c>
      <c r="E8" s="93">
        <f t="shared" ref="E8:E30" si="1">100-W8-AA8-M8</f>
        <v>40.04</v>
      </c>
      <c r="F8" s="91">
        <f t="shared" si="0"/>
        <v>6123.23</v>
      </c>
      <c r="G8" s="91">
        <f t="shared" ref="G8:G30" si="2">ROUND(F8/B8%,2)</f>
        <v>3.35</v>
      </c>
      <c r="H8" s="91">
        <f t="shared" ref="H8:L8" si="3">SUM(H9:H30)</f>
        <v>19379.349999999999</v>
      </c>
      <c r="I8" s="91">
        <f t="shared" ref="I8:I30" si="4">ROUND(H8/B8%,2)</f>
        <v>10.62</v>
      </c>
      <c r="J8" s="91">
        <f t="shared" si="3"/>
        <v>47580.52</v>
      </c>
      <c r="K8" s="37">
        <f t="shared" ref="K8:K30" si="5">100-M8-W8-AA8-G8-I8</f>
        <v>26.07</v>
      </c>
      <c r="L8" s="91">
        <f t="shared" si="3"/>
        <v>49853.55</v>
      </c>
      <c r="M8" s="91">
        <f t="shared" ref="M8:M30" si="6">ROUND(L8/B8%,2)</f>
        <v>27.31</v>
      </c>
      <c r="N8" s="94"/>
      <c r="O8" s="91">
        <f>SUM(O9:O30)</f>
        <v>27777.919999999998</v>
      </c>
      <c r="P8" s="91">
        <f t="shared" ref="P8:P30" si="7">ROUND(O8/B8%,2)</f>
        <v>15.22</v>
      </c>
      <c r="Q8" s="91">
        <f>SUM(Q9:Q30)</f>
        <v>22075.63</v>
      </c>
      <c r="R8" s="91">
        <f t="shared" ref="R8:R30" si="8">ROUND(Q8/B8%,2)</f>
        <v>12.09</v>
      </c>
      <c r="S8" s="37">
        <f t="shared" ref="S8:S30" si="9">V8+Z8</f>
        <v>59596.55</v>
      </c>
      <c r="T8" s="37">
        <f t="shared" ref="T8:T30" si="10">ROUND(S8/B8%,2)</f>
        <v>32.65</v>
      </c>
      <c r="U8" s="101"/>
      <c r="V8" s="91">
        <f t="shared" ref="V8:Z8" si="11">SUM(V9:V30)</f>
        <v>43096.47</v>
      </c>
      <c r="W8" s="91">
        <f t="shared" ref="W8:W30" si="12">ROUND(V8/B8%,2)</f>
        <v>23.61</v>
      </c>
      <c r="X8" s="91">
        <f t="shared" si="11"/>
        <v>17420.75</v>
      </c>
      <c r="Y8" s="37">
        <f t="shared" ref="Y8:Y30" si="13">ROUND(X8/V8%,2)</f>
        <v>40.42</v>
      </c>
      <c r="Z8" s="92">
        <f t="shared" si="11"/>
        <v>16500.080000000002</v>
      </c>
      <c r="AA8" s="91">
        <f t="shared" ref="AA8:AA30" si="14">ROUND(Z8/B8%,2)</f>
        <v>9.0399999999999991</v>
      </c>
      <c r="AB8" s="92">
        <f>SUM(AB9:AB30)</f>
        <v>8802.4</v>
      </c>
      <c r="AC8" s="104">
        <f t="shared" ref="AC8:AC30" si="15">ROUND(AB8/Z8%,2)</f>
        <v>53.35</v>
      </c>
      <c r="AD8" s="92">
        <f>SUM(AD9:AD30)</f>
        <v>12951.83</v>
      </c>
      <c r="AE8" s="105">
        <f>#REF!</f>
        <v>636.57000000000005</v>
      </c>
      <c r="AF8" s="105">
        <f>#REF!</f>
        <v>8.2899999999999991</v>
      </c>
      <c r="AG8" s="92">
        <f>ROUND(#REF!/#REF!*100,2)</f>
        <v>5.3</v>
      </c>
      <c r="AH8" s="110"/>
      <c r="AI8" s="91">
        <f>#REF!</f>
        <v>88.87</v>
      </c>
      <c r="AJ8" s="37">
        <f>#REF!</f>
        <v>164.76</v>
      </c>
      <c r="AK8" s="111"/>
      <c r="AL8" s="105">
        <f>ROUND(#REF!/#REF!,2)</f>
        <v>59.4</v>
      </c>
      <c r="AM8" s="105">
        <f t="shared" ref="AM8:AM30" si="16">ROUND(AL8/AJ8*100,2)</f>
        <v>36.049999999999997</v>
      </c>
      <c r="AN8" s="105">
        <f>ROUND(#REF!/#REF!,2)</f>
        <v>15.27</v>
      </c>
      <c r="AO8" s="105">
        <f t="shared" ref="AO8:AO30" si="17">ROUND(AN8/AJ8*100,2)</f>
        <v>9.27</v>
      </c>
      <c r="AP8" s="105">
        <f>ROUND(#REF!/#REF!,2)</f>
        <v>33.24</v>
      </c>
      <c r="AQ8" s="105">
        <f t="shared" ref="AQ8:AQ30" si="18">ROUND(AP8/AJ8*100,2)</f>
        <v>20.170000000000002</v>
      </c>
      <c r="AR8" s="105">
        <f>ROUND((#REF!+#REF!)/#REF!,2)</f>
        <v>26.12</v>
      </c>
      <c r="AS8" s="105">
        <f t="shared" ref="AS8:AS30" si="19">ROUND(AR8/AJ8*100,2)</f>
        <v>15.85</v>
      </c>
      <c r="AT8" s="105">
        <f t="shared" ref="AT8:AT30" si="20">AJ8-AL8-AN8-AP8-AR8</f>
        <v>30.73</v>
      </c>
      <c r="AU8" s="105">
        <f t="shared" ref="AU8:AU30" si="21">100-AM8-AO8-AQ8-AS8</f>
        <v>18.66</v>
      </c>
      <c r="AV8" s="105">
        <f>#REF!</f>
        <v>5277.17</v>
      </c>
      <c r="AW8" s="117"/>
      <c r="AX8" s="105">
        <f>ROUND((#REF!/#REF!)*#REF!,2)</f>
        <v>868.78</v>
      </c>
      <c r="AY8" s="105">
        <f t="shared" ref="AY8:AY30" si="22">ROUND(AX8/AV8*100,2)</f>
        <v>16.46</v>
      </c>
      <c r="AZ8" s="105">
        <f>ROUND((#REF!/#REF!)*#REF!,2)</f>
        <v>701.24</v>
      </c>
      <c r="BA8" s="105">
        <f t="shared" ref="BA8:BA30" si="23">ROUND(AZ8/AV8*100,2)</f>
        <v>13.29</v>
      </c>
      <c r="BB8" s="105">
        <f>ROUND((#REF!/#REF!)*#REF!,2)</f>
        <v>723.84</v>
      </c>
      <c r="BC8" s="105">
        <f t="shared" ref="BC8:BC30" si="24">ROUND(BB8/AV8*100,2)</f>
        <v>13.72</v>
      </c>
      <c r="BD8" s="105">
        <f>ROUND((#REF!/#REF!)*#REF!,2)</f>
        <v>652.76</v>
      </c>
      <c r="BE8" s="105">
        <f t="shared" ref="BE8:BE30" si="25">ROUND(BD8/AV8*100,2)</f>
        <v>12.37</v>
      </c>
      <c r="BF8" s="105">
        <f>ROUND((#REF!+#REF!+#REF!)/#REF!*#REF!,2)</f>
        <v>680.29</v>
      </c>
      <c r="BG8" s="105">
        <f t="shared" ref="BG8:BG30" si="26">ROUND(BF8/AV8*100,2)</f>
        <v>12.89</v>
      </c>
      <c r="BH8" s="105">
        <f t="shared" ref="BH8:BH30" si="27">AV8-AX8-AZ8-BB8-BD8-BF8</f>
        <v>1650.26</v>
      </c>
      <c r="BI8" s="105">
        <f t="shared" ref="BI8:BI30" si="28">100-AY8-BA8-BC8-BE8-BG8</f>
        <v>31.27</v>
      </c>
    </row>
    <row r="9" spans="1:61" s="60" customFormat="1" ht="21" customHeight="1">
      <c r="A9" s="69" t="s">
        <v>39</v>
      </c>
      <c r="B9" s="37">
        <f>ROUND(#REF!/10000,2)</f>
        <v>47721.35</v>
      </c>
      <c r="C9" s="92">
        <f>ROUND((#REF!-#REF!)/#REF!%,2)</f>
        <v>8.73</v>
      </c>
      <c r="D9" s="70">
        <f t="shared" ref="D9:D30" si="29">F9+H9+J9</f>
        <v>17399.580000000002</v>
      </c>
      <c r="E9" s="93">
        <f t="shared" si="1"/>
        <v>36.46</v>
      </c>
      <c r="F9" s="91">
        <f>ROUND(#REF!/10000,2)</f>
        <v>1293.54</v>
      </c>
      <c r="G9" s="91">
        <f t="shared" si="2"/>
        <v>2.71</v>
      </c>
      <c r="H9" s="37">
        <f>ROUND((#REF!+#REF!+#REF!+#REF!)/10000,2)</f>
        <v>4209.26</v>
      </c>
      <c r="I9" s="74">
        <f t="shared" si="4"/>
        <v>8.82</v>
      </c>
      <c r="J9" s="74">
        <f t="shared" ref="J9:J30" si="30">B9-L9-V9-Z9-F9-H9</f>
        <v>11896.78</v>
      </c>
      <c r="K9" s="74">
        <f t="shared" si="5"/>
        <v>24.93</v>
      </c>
      <c r="L9" s="74">
        <f t="shared" ref="L9:L30" si="31">O9+Q9</f>
        <v>13408.26</v>
      </c>
      <c r="M9" s="74">
        <f t="shared" si="6"/>
        <v>28.1</v>
      </c>
      <c r="N9" s="95">
        <v>27</v>
      </c>
      <c r="O9" s="74">
        <f>ROUND((#REF!+#REF!)/10000,2)</f>
        <v>7941.01</v>
      </c>
      <c r="P9" s="96">
        <f t="shared" si="7"/>
        <v>16.64</v>
      </c>
      <c r="Q9" s="74">
        <f>ROUND((#REF!+#REF!)/10000,2)</f>
        <v>5467.25</v>
      </c>
      <c r="R9" s="96">
        <f t="shared" si="8"/>
        <v>11.46</v>
      </c>
      <c r="S9" s="74">
        <f t="shared" si="9"/>
        <v>16913.509999999998</v>
      </c>
      <c r="T9" s="74">
        <f t="shared" si="10"/>
        <v>35.44</v>
      </c>
      <c r="U9" s="102">
        <v>30</v>
      </c>
      <c r="V9" s="74">
        <f>ROUND(#REF!/10000,2)</f>
        <v>11261.15</v>
      </c>
      <c r="W9" s="74">
        <f t="shared" si="12"/>
        <v>23.6</v>
      </c>
      <c r="X9" s="76">
        <f>ROUND(#REF!/10000,2)</f>
        <v>3815.29</v>
      </c>
      <c r="Y9" s="74">
        <f t="shared" si="13"/>
        <v>33.880000000000003</v>
      </c>
      <c r="Z9" s="106">
        <f>ROUND((#REF!+#REF!)/10000,2)</f>
        <v>5652.36</v>
      </c>
      <c r="AA9" s="74">
        <f t="shared" si="14"/>
        <v>11.84</v>
      </c>
      <c r="AB9" s="81">
        <f>ROUND((#REF!+#REF!)/10000,2)</f>
        <v>4012.24</v>
      </c>
      <c r="AC9" s="107">
        <f t="shared" si="15"/>
        <v>70.98</v>
      </c>
      <c r="AD9" s="107">
        <f>ROUND(#REF!/10000,2)-'[1]医院(累计打印)'!Z9</f>
        <v>2773.18</v>
      </c>
      <c r="AE9" s="108">
        <f>#REF!</f>
        <v>930.73</v>
      </c>
      <c r="AF9" s="108">
        <f>#REF!</f>
        <v>8.2899999999999991</v>
      </c>
      <c r="AG9" s="112">
        <f>ROUND(#REF!/#REF!*100,2)</f>
        <v>6.48</v>
      </c>
      <c r="AH9" s="110">
        <v>6.5</v>
      </c>
      <c r="AI9" s="96">
        <f>#REF!</f>
        <v>111.61</v>
      </c>
      <c r="AJ9" s="74">
        <f>#REF!</f>
        <v>198.54</v>
      </c>
      <c r="AK9" s="111">
        <v>165</v>
      </c>
      <c r="AL9" s="108">
        <f>ROUND(#REF!/#REF!,2)</f>
        <v>74.569999999999993</v>
      </c>
      <c r="AM9" s="108">
        <f t="shared" si="16"/>
        <v>37.56</v>
      </c>
      <c r="AN9" s="108">
        <f>ROUND(#REF!/#REF!,2)</f>
        <v>18.21</v>
      </c>
      <c r="AO9" s="108">
        <f t="shared" si="17"/>
        <v>9.17</v>
      </c>
      <c r="AP9" s="108">
        <f>ROUND(#REF!/#REF!,2)</f>
        <v>49.66</v>
      </c>
      <c r="AQ9" s="108">
        <f t="shared" si="18"/>
        <v>25.01</v>
      </c>
      <c r="AR9" s="108">
        <f>ROUND((#REF!+#REF!)/#REF!,2)</f>
        <v>30.83</v>
      </c>
      <c r="AS9" s="108">
        <f t="shared" si="19"/>
        <v>15.53</v>
      </c>
      <c r="AT9" s="108">
        <f t="shared" si="20"/>
        <v>25.27</v>
      </c>
      <c r="AU9" s="108">
        <f t="shared" si="21"/>
        <v>12.73</v>
      </c>
      <c r="AV9" s="108">
        <f>#REF!</f>
        <v>7715.75</v>
      </c>
      <c r="AW9" s="118"/>
      <c r="AX9" s="108">
        <f>ROUND((#REF!/#REF!)*#REF!,2)</f>
        <v>1398.36</v>
      </c>
      <c r="AY9" s="108">
        <f t="shared" si="22"/>
        <v>18.12</v>
      </c>
      <c r="AZ9" s="108">
        <f>ROUND((#REF!/#REF!)*#REF!,2)</f>
        <v>1213.53</v>
      </c>
      <c r="BA9" s="108">
        <f t="shared" si="23"/>
        <v>15.73</v>
      </c>
      <c r="BB9" s="108">
        <f>ROUND((#REF!/#REF!)*#REF!,2)</f>
        <v>953.12</v>
      </c>
      <c r="BC9" s="108">
        <f t="shared" si="24"/>
        <v>12.35</v>
      </c>
      <c r="BD9" s="108">
        <f>ROUND((#REF!/#REF!)*#REF!,2)</f>
        <v>1030.6099999999999</v>
      </c>
      <c r="BE9" s="108">
        <f t="shared" si="25"/>
        <v>13.36</v>
      </c>
      <c r="BF9" s="108">
        <f>ROUND((#REF!+#REF!+#REF!)/#REF!*#REF!,2)</f>
        <v>768.86</v>
      </c>
      <c r="BG9" s="108">
        <f t="shared" si="26"/>
        <v>9.9600000000000009</v>
      </c>
      <c r="BH9" s="108">
        <f t="shared" si="27"/>
        <v>2351.27</v>
      </c>
      <c r="BI9" s="108">
        <f t="shared" si="28"/>
        <v>30.48</v>
      </c>
    </row>
    <row r="10" spans="1:61" s="60" customFormat="1" ht="21" customHeight="1">
      <c r="A10" s="69" t="s">
        <v>40</v>
      </c>
      <c r="B10" s="37">
        <f>ROUND(#REF!/10000,2)</f>
        <v>24217.68</v>
      </c>
      <c r="C10" s="92">
        <f>ROUND((#REF!-#REF!)/#REF!%,2)</f>
        <v>13.21</v>
      </c>
      <c r="D10" s="70">
        <f t="shared" si="29"/>
        <v>9810.65</v>
      </c>
      <c r="E10" s="93">
        <f t="shared" si="1"/>
        <v>40.51</v>
      </c>
      <c r="F10" s="91">
        <f>ROUND(#REF!/10000,2)</f>
        <v>842.76</v>
      </c>
      <c r="G10" s="91">
        <f t="shared" si="2"/>
        <v>3.48</v>
      </c>
      <c r="H10" s="37">
        <f>ROUND((#REF!+#REF!+#REF!+#REF!)/10000,2)</f>
        <v>2205.0500000000002</v>
      </c>
      <c r="I10" s="74">
        <f t="shared" si="4"/>
        <v>9.11</v>
      </c>
      <c r="J10" s="74">
        <f t="shared" si="30"/>
        <v>6762.84</v>
      </c>
      <c r="K10" s="74">
        <f t="shared" si="5"/>
        <v>27.92</v>
      </c>
      <c r="L10" s="74">
        <f t="shared" si="31"/>
        <v>6015.15</v>
      </c>
      <c r="M10" s="74">
        <f t="shared" si="6"/>
        <v>24.84</v>
      </c>
      <c r="N10" s="95">
        <v>26</v>
      </c>
      <c r="O10" s="74">
        <f>ROUND((#REF!+#REF!)/10000,2)</f>
        <v>3186.51</v>
      </c>
      <c r="P10" s="96">
        <f t="shared" si="7"/>
        <v>13.16</v>
      </c>
      <c r="Q10" s="74">
        <f>ROUND((#REF!+#REF!)/10000,2)</f>
        <v>2828.64</v>
      </c>
      <c r="R10" s="96">
        <f t="shared" si="8"/>
        <v>11.68</v>
      </c>
      <c r="S10" s="74">
        <f t="shared" si="9"/>
        <v>8391.8799999999992</v>
      </c>
      <c r="T10" s="74">
        <f t="shared" si="10"/>
        <v>34.65</v>
      </c>
      <c r="U10" s="102">
        <v>30</v>
      </c>
      <c r="V10" s="74">
        <f>ROUND(#REF!/10000,2)</f>
        <v>5388.99</v>
      </c>
      <c r="W10" s="74">
        <f t="shared" si="12"/>
        <v>22.25</v>
      </c>
      <c r="X10" s="76">
        <f>ROUND(#REF!/10000,2)</f>
        <v>1572.9</v>
      </c>
      <c r="Y10" s="74">
        <f t="shared" si="13"/>
        <v>29.19</v>
      </c>
      <c r="Z10" s="106">
        <f>ROUND((#REF!+#REF!)/10000,2)</f>
        <v>3002.89</v>
      </c>
      <c r="AA10" s="74">
        <f t="shared" si="14"/>
        <v>12.4</v>
      </c>
      <c r="AB10" s="81">
        <f>ROUND((#REF!+#REF!)/10000,2)</f>
        <v>1395.43</v>
      </c>
      <c r="AC10" s="107">
        <f t="shared" si="15"/>
        <v>46.47</v>
      </c>
      <c r="AD10" s="107">
        <f>ROUND(#REF!/10000,2)-'[1]医院(累计打印)'!Z10</f>
        <v>1704.92</v>
      </c>
      <c r="AE10" s="108">
        <f>#REF!</f>
        <v>759.82</v>
      </c>
      <c r="AF10" s="108">
        <f>#REF!</f>
        <v>10.16</v>
      </c>
      <c r="AG10" s="112">
        <f>ROUND(#REF!/#REF!*100,2)</f>
        <v>5.53</v>
      </c>
      <c r="AH10" s="110">
        <v>6</v>
      </c>
      <c r="AI10" s="96">
        <f>#REF!</f>
        <v>90.83</v>
      </c>
      <c r="AJ10" s="74">
        <f>#REF!</f>
        <v>192.55</v>
      </c>
      <c r="AK10" s="111">
        <v>160</v>
      </c>
      <c r="AL10" s="108">
        <f>ROUND(#REF!/#REF!,2)</f>
        <v>71.05</v>
      </c>
      <c r="AM10" s="108">
        <f t="shared" si="16"/>
        <v>36.9</v>
      </c>
      <c r="AN10" s="108">
        <f>ROUND(#REF!/#REF!,2)</f>
        <v>18.39</v>
      </c>
      <c r="AO10" s="108">
        <f t="shared" si="17"/>
        <v>9.5500000000000007</v>
      </c>
      <c r="AP10" s="108">
        <f>ROUND(#REF!/#REF!,2)</f>
        <v>38.89</v>
      </c>
      <c r="AQ10" s="108">
        <f t="shared" si="18"/>
        <v>20.2</v>
      </c>
      <c r="AR10" s="108">
        <f>ROUND((#REF!+#REF!)/#REF!,2)</f>
        <v>26.81</v>
      </c>
      <c r="AS10" s="108">
        <f t="shared" si="19"/>
        <v>13.92</v>
      </c>
      <c r="AT10" s="108">
        <f t="shared" si="20"/>
        <v>37.409999999999997</v>
      </c>
      <c r="AU10" s="108">
        <f t="shared" si="21"/>
        <v>19.43</v>
      </c>
      <c r="AV10" s="108">
        <f>#REF!</f>
        <v>7719.77</v>
      </c>
      <c r="AW10" s="118"/>
      <c r="AX10" s="108">
        <f>ROUND((#REF!/#REF!)*#REF!,2)</f>
        <v>1215.82</v>
      </c>
      <c r="AY10" s="108">
        <f t="shared" si="22"/>
        <v>15.75</v>
      </c>
      <c r="AZ10" s="108">
        <f>ROUND((#REF!/#REF!)*#REF!,2)</f>
        <v>1297.25</v>
      </c>
      <c r="BA10" s="108">
        <f t="shared" si="23"/>
        <v>16.8</v>
      </c>
      <c r="BB10" s="108">
        <f>ROUND((#REF!/#REF!)*#REF!,2)</f>
        <v>974.59</v>
      </c>
      <c r="BC10" s="108">
        <f t="shared" si="24"/>
        <v>12.62</v>
      </c>
      <c r="BD10" s="108">
        <f>ROUND((#REF!/#REF!)*#REF!,2)</f>
        <v>774.47</v>
      </c>
      <c r="BE10" s="108">
        <f t="shared" si="25"/>
        <v>10.029999999999999</v>
      </c>
      <c r="BF10" s="108">
        <f>ROUND((#REF!+#REF!+#REF!)/#REF!*#REF!,2)</f>
        <v>925.64</v>
      </c>
      <c r="BG10" s="108">
        <f t="shared" si="26"/>
        <v>11.99</v>
      </c>
      <c r="BH10" s="108">
        <f t="shared" si="27"/>
        <v>2532</v>
      </c>
      <c r="BI10" s="108">
        <f t="shared" si="28"/>
        <v>32.81</v>
      </c>
    </row>
    <row r="11" spans="1:61" s="60" customFormat="1" ht="23.45" customHeight="1">
      <c r="A11" s="35" t="s">
        <v>41</v>
      </c>
      <c r="B11" s="37">
        <f>ROUND(#REF!/10000,2)</f>
        <v>11825.28</v>
      </c>
      <c r="C11" s="92">
        <f>ROUND((#REF!-#REF!)/#REF!%,2)</f>
        <v>0.84</v>
      </c>
      <c r="D11" s="70">
        <f t="shared" si="29"/>
        <v>5006.78</v>
      </c>
      <c r="E11" s="93">
        <f t="shared" si="1"/>
        <v>42.35</v>
      </c>
      <c r="F11" s="91">
        <f>ROUND(#REF!/10000,2)</f>
        <v>429.93</v>
      </c>
      <c r="G11" s="91">
        <f t="shared" si="2"/>
        <v>3.64</v>
      </c>
      <c r="H11" s="37">
        <f>ROUND((#REF!+#REF!+#REF!+#REF!)/10000,2)</f>
        <v>1151.9100000000001</v>
      </c>
      <c r="I11" s="74">
        <f t="shared" si="4"/>
        <v>9.74</v>
      </c>
      <c r="J11" s="74">
        <f t="shared" si="30"/>
        <v>3424.94</v>
      </c>
      <c r="K11" s="74">
        <f t="shared" si="5"/>
        <v>28.97</v>
      </c>
      <c r="L11" s="74">
        <f t="shared" si="31"/>
        <v>3403.81</v>
      </c>
      <c r="M11" s="74">
        <f t="shared" si="6"/>
        <v>28.78</v>
      </c>
      <c r="N11" s="95">
        <v>26</v>
      </c>
      <c r="O11" s="74">
        <f>ROUND((#REF!+#REF!)/10000,2)</f>
        <v>1866.09</v>
      </c>
      <c r="P11" s="96">
        <f t="shared" si="7"/>
        <v>15.78</v>
      </c>
      <c r="Q11" s="74">
        <f>ROUND((#REF!+#REF!)/10000,2)</f>
        <v>1537.72</v>
      </c>
      <c r="R11" s="96">
        <f t="shared" si="8"/>
        <v>13</v>
      </c>
      <c r="S11" s="74">
        <f t="shared" si="9"/>
        <v>3414.69</v>
      </c>
      <c r="T11" s="74">
        <f t="shared" si="10"/>
        <v>28.88</v>
      </c>
      <c r="U11" s="102">
        <v>30</v>
      </c>
      <c r="V11" s="74">
        <f>ROUND(#REF!/10000,2)</f>
        <v>2514.4899999999998</v>
      </c>
      <c r="W11" s="74">
        <f t="shared" si="12"/>
        <v>21.26</v>
      </c>
      <c r="X11" s="76">
        <f>ROUND(#REF!/10000,2)</f>
        <v>945.64</v>
      </c>
      <c r="Y11" s="74">
        <f t="shared" si="13"/>
        <v>37.61</v>
      </c>
      <c r="Z11" s="106">
        <f>ROUND((#REF!+#REF!)/10000,2)</f>
        <v>900.2</v>
      </c>
      <c r="AA11" s="74">
        <f t="shared" si="14"/>
        <v>7.61</v>
      </c>
      <c r="AB11" s="81">
        <f>ROUND((#REF!+#REF!)/10000,2)</f>
        <v>296.89</v>
      </c>
      <c r="AC11" s="107">
        <f t="shared" si="15"/>
        <v>32.979999999999997</v>
      </c>
      <c r="AD11" s="107">
        <f>ROUND(#REF!/10000,2)-'[1]医院(累计打印)'!Z11</f>
        <v>619.95000000000005</v>
      </c>
      <c r="AE11" s="108">
        <f>#REF!</f>
        <v>638.61</v>
      </c>
      <c r="AF11" s="108">
        <f>#REF!</f>
        <v>8.91</v>
      </c>
      <c r="AG11" s="112">
        <f>ROUND(#REF!/#REF!*100,2)</f>
        <v>5.47</v>
      </c>
      <c r="AH11" s="110">
        <v>5.2</v>
      </c>
      <c r="AI11" s="96">
        <f>#REF!</f>
        <v>93.09</v>
      </c>
      <c r="AJ11" s="74">
        <f>#REF!</f>
        <v>157.43</v>
      </c>
      <c r="AK11" s="111">
        <v>160</v>
      </c>
      <c r="AL11" s="108">
        <f>ROUND(#REF!/#REF!,2)</f>
        <v>53.87</v>
      </c>
      <c r="AM11" s="108">
        <f t="shared" si="16"/>
        <v>34.22</v>
      </c>
      <c r="AN11" s="108">
        <f>ROUND(#REF!/#REF!,2)</f>
        <v>13.45</v>
      </c>
      <c r="AO11" s="108">
        <f t="shared" si="17"/>
        <v>8.5399999999999991</v>
      </c>
      <c r="AP11" s="108">
        <f>ROUND(#REF!/#REF!,2)</f>
        <v>31.17</v>
      </c>
      <c r="AQ11" s="108">
        <f t="shared" si="18"/>
        <v>19.8</v>
      </c>
      <c r="AR11" s="108">
        <f>ROUND((#REF!+#REF!)/#REF!,2)</f>
        <v>25.74</v>
      </c>
      <c r="AS11" s="108">
        <f t="shared" si="19"/>
        <v>16.350000000000001</v>
      </c>
      <c r="AT11" s="108">
        <f t="shared" si="20"/>
        <v>33.200000000000003</v>
      </c>
      <c r="AU11" s="108">
        <f t="shared" si="21"/>
        <v>21.09</v>
      </c>
      <c r="AV11" s="108">
        <f>#REF!</f>
        <v>5690.02</v>
      </c>
      <c r="AW11" s="118"/>
      <c r="AX11" s="108">
        <f>ROUND((#REF!/#REF!)*#REF!,2)</f>
        <v>839.87</v>
      </c>
      <c r="AY11" s="108">
        <f t="shared" si="22"/>
        <v>14.76</v>
      </c>
      <c r="AZ11" s="108">
        <f>ROUND((#REF!/#REF!)*#REF!,2)</f>
        <v>592.22</v>
      </c>
      <c r="BA11" s="108">
        <f t="shared" si="23"/>
        <v>10.41</v>
      </c>
      <c r="BB11" s="108">
        <f>ROUND((#REF!/#REF!)*#REF!,2)</f>
        <v>867.3</v>
      </c>
      <c r="BC11" s="108">
        <f t="shared" si="24"/>
        <v>15.24</v>
      </c>
      <c r="BD11" s="108">
        <f>ROUND((#REF!/#REF!)*#REF!,2)</f>
        <v>783.11</v>
      </c>
      <c r="BE11" s="108">
        <f t="shared" si="25"/>
        <v>13.76</v>
      </c>
      <c r="BF11" s="108">
        <f>ROUND((#REF!+#REF!+#REF!)/#REF!*#REF!,2)</f>
        <v>676.26</v>
      </c>
      <c r="BG11" s="108">
        <f t="shared" si="26"/>
        <v>11.89</v>
      </c>
      <c r="BH11" s="108">
        <f t="shared" si="27"/>
        <v>1931.26</v>
      </c>
      <c r="BI11" s="108">
        <f t="shared" si="28"/>
        <v>33.94</v>
      </c>
    </row>
    <row r="12" spans="1:61" s="60" customFormat="1" ht="21" customHeight="1">
      <c r="A12" s="69" t="s">
        <v>42</v>
      </c>
      <c r="B12" s="37">
        <f>ROUND(#REF!/10000,2)</f>
        <v>1892.84</v>
      </c>
      <c r="C12" s="92">
        <f>ROUND((#REF!-#REF!)/#REF!%,2)</f>
        <v>11.46</v>
      </c>
      <c r="D12" s="70">
        <f t="shared" si="29"/>
        <v>881.82</v>
      </c>
      <c r="E12" s="93">
        <f t="shared" si="1"/>
        <v>46.58</v>
      </c>
      <c r="F12" s="91">
        <f>ROUND(#REF!/10000,2)</f>
        <v>47.17</v>
      </c>
      <c r="G12" s="91">
        <f t="shared" si="2"/>
        <v>2.4900000000000002</v>
      </c>
      <c r="H12" s="37">
        <f>ROUND((#REF!+#REF!+#REF!+#REF!)/10000,2)</f>
        <v>171.7</v>
      </c>
      <c r="I12" s="74">
        <f t="shared" si="4"/>
        <v>9.07</v>
      </c>
      <c r="J12" s="74">
        <f t="shared" si="30"/>
        <v>662.95</v>
      </c>
      <c r="K12" s="74">
        <f t="shared" si="5"/>
        <v>35.020000000000003</v>
      </c>
      <c r="L12" s="74">
        <f t="shared" si="31"/>
        <v>486.8</v>
      </c>
      <c r="M12" s="74">
        <f t="shared" si="6"/>
        <v>25.72</v>
      </c>
      <c r="N12" s="95">
        <v>25</v>
      </c>
      <c r="O12" s="74">
        <f>ROUND((#REF!+#REF!)/10000,2)</f>
        <v>335.92</v>
      </c>
      <c r="P12" s="96">
        <f t="shared" si="7"/>
        <v>17.75</v>
      </c>
      <c r="Q12" s="74">
        <f>ROUND((#REF!+#REF!)/10000,2)</f>
        <v>150.88</v>
      </c>
      <c r="R12" s="96">
        <f t="shared" si="8"/>
        <v>7.97</v>
      </c>
      <c r="S12" s="74">
        <f t="shared" si="9"/>
        <v>524.22</v>
      </c>
      <c r="T12" s="74">
        <f t="shared" si="10"/>
        <v>27.69</v>
      </c>
      <c r="U12" s="102">
        <v>30</v>
      </c>
      <c r="V12" s="74">
        <f>ROUND(#REF!/10000,2)</f>
        <v>467.28</v>
      </c>
      <c r="W12" s="74">
        <f t="shared" si="12"/>
        <v>24.69</v>
      </c>
      <c r="X12" s="76">
        <f>ROUND(#REF!/10000,2)</f>
        <v>193.17</v>
      </c>
      <c r="Y12" s="74">
        <f t="shared" si="13"/>
        <v>41.34</v>
      </c>
      <c r="Z12" s="106">
        <f>ROUND((#REF!+#REF!)/10000,2)</f>
        <v>56.94</v>
      </c>
      <c r="AA12" s="74">
        <f t="shared" si="14"/>
        <v>3.01</v>
      </c>
      <c r="AB12" s="81">
        <f>ROUND((#REF!+#REF!)/10000,2)</f>
        <v>10.97</v>
      </c>
      <c r="AC12" s="107">
        <f t="shared" si="15"/>
        <v>19.27</v>
      </c>
      <c r="AD12" s="107">
        <f>ROUND(#REF!/10000,2)-'[1]医院(累计打印)'!Z12</f>
        <v>161.91999999999999</v>
      </c>
      <c r="AE12" s="108">
        <f>#REF!</f>
        <v>348.24</v>
      </c>
      <c r="AF12" s="108">
        <f>#REF!</f>
        <v>12.47</v>
      </c>
      <c r="AG12" s="112">
        <f>ROUND(#REF!/#REF!*100,2)</f>
        <v>2.0099999999999998</v>
      </c>
      <c r="AH12" s="110">
        <v>3.8</v>
      </c>
      <c r="AI12" s="96">
        <f>#REF!</f>
        <v>46.11</v>
      </c>
      <c r="AJ12" s="74">
        <f>#REF!</f>
        <v>134.79</v>
      </c>
      <c r="AK12" s="111">
        <v>130</v>
      </c>
      <c r="AL12" s="108">
        <f>ROUND(#REF!/#REF!,2)</f>
        <v>28.17</v>
      </c>
      <c r="AM12" s="108">
        <f t="shared" si="16"/>
        <v>20.9</v>
      </c>
      <c r="AN12" s="108">
        <f>ROUND(#REF!/#REF!,2)</f>
        <v>3.36</v>
      </c>
      <c r="AO12" s="108">
        <f t="shared" si="17"/>
        <v>2.4900000000000002</v>
      </c>
      <c r="AP12" s="108">
        <f>ROUND(#REF!/#REF!,2)</f>
        <v>23.45</v>
      </c>
      <c r="AQ12" s="108">
        <f t="shared" si="18"/>
        <v>17.399999999999999</v>
      </c>
      <c r="AR12" s="108">
        <f>ROUND((#REF!+#REF!)/#REF!,2)</f>
        <v>13.57</v>
      </c>
      <c r="AS12" s="108">
        <f t="shared" si="19"/>
        <v>10.07</v>
      </c>
      <c r="AT12" s="108">
        <f t="shared" si="20"/>
        <v>66.239999999999995</v>
      </c>
      <c r="AU12" s="108">
        <f t="shared" si="21"/>
        <v>49.14</v>
      </c>
      <c r="AV12" s="108">
        <f>#REF!</f>
        <v>4342.55</v>
      </c>
      <c r="AW12" s="118"/>
      <c r="AX12" s="108">
        <f>ROUND((#REF!/#REF!)*#REF!,2)</f>
        <v>1327.28</v>
      </c>
      <c r="AY12" s="108">
        <f t="shared" si="22"/>
        <v>30.56</v>
      </c>
      <c r="AZ12" s="108">
        <f>ROUND((#REF!/#REF!)*#REF!,2)</f>
        <v>132.38</v>
      </c>
      <c r="BA12" s="108">
        <f t="shared" si="23"/>
        <v>3.05</v>
      </c>
      <c r="BB12" s="108">
        <f>ROUND((#REF!/#REF!)*#REF!,2)</f>
        <v>715.92</v>
      </c>
      <c r="BC12" s="108">
        <f t="shared" si="24"/>
        <v>16.489999999999998</v>
      </c>
      <c r="BD12" s="108">
        <f>ROUND((#REF!/#REF!)*#REF!,2)</f>
        <v>794.12</v>
      </c>
      <c r="BE12" s="108">
        <f t="shared" si="25"/>
        <v>18.29</v>
      </c>
      <c r="BF12" s="108">
        <f>ROUND((#REF!+#REF!+#REF!)/#REF!*#REF!,2)</f>
        <v>603.25</v>
      </c>
      <c r="BG12" s="108">
        <f t="shared" si="26"/>
        <v>13.89</v>
      </c>
      <c r="BH12" s="108">
        <f t="shared" si="27"/>
        <v>769.6</v>
      </c>
      <c r="BI12" s="108">
        <f t="shared" si="28"/>
        <v>17.72</v>
      </c>
    </row>
    <row r="13" spans="1:61" s="60" customFormat="1" ht="21" customHeight="1">
      <c r="A13" s="69" t="s">
        <v>43</v>
      </c>
      <c r="B13" s="37">
        <f>ROUND(#REF!/10000,2)</f>
        <v>11449.32</v>
      </c>
      <c r="C13" s="92">
        <f>ROUND((#REF!-#REF!)/#REF!%,2)</f>
        <v>3.74</v>
      </c>
      <c r="D13" s="70">
        <f t="shared" si="29"/>
        <v>4522.5200000000004</v>
      </c>
      <c r="E13" s="93">
        <f t="shared" si="1"/>
        <v>39.51</v>
      </c>
      <c r="F13" s="91">
        <f>ROUND(#REF!/10000,2)</f>
        <v>414.92</v>
      </c>
      <c r="G13" s="91">
        <f t="shared" si="2"/>
        <v>3.62</v>
      </c>
      <c r="H13" s="37">
        <f>ROUND((#REF!+#REF!+#REF!+#REF!)/10000,2)</f>
        <v>1145.45</v>
      </c>
      <c r="I13" s="74">
        <f t="shared" si="4"/>
        <v>10</v>
      </c>
      <c r="J13" s="74">
        <f t="shared" si="30"/>
        <v>2962.15</v>
      </c>
      <c r="K13" s="74">
        <f t="shared" si="5"/>
        <v>25.89</v>
      </c>
      <c r="L13" s="74">
        <f t="shared" si="31"/>
        <v>3034.5</v>
      </c>
      <c r="M13" s="74">
        <f t="shared" si="6"/>
        <v>26.5</v>
      </c>
      <c r="N13" s="95">
        <v>25</v>
      </c>
      <c r="O13" s="74">
        <f>ROUND((#REF!+#REF!)/10000,2)</f>
        <v>1634.67</v>
      </c>
      <c r="P13" s="96">
        <f t="shared" si="7"/>
        <v>14.28</v>
      </c>
      <c r="Q13" s="74">
        <f>ROUND((#REF!+#REF!)/10000,2)</f>
        <v>1399.83</v>
      </c>
      <c r="R13" s="96">
        <f t="shared" si="8"/>
        <v>12.23</v>
      </c>
      <c r="S13" s="74">
        <f t="shared" si="9"/>
        <v>3892.3</v>
      </c>
      <c r="T13" s="74">
        <f t="shared" si="10"/>
        <v>34</v>
      </c>
      <c r="U13" s="102">
        <v>30</v>
      </c>
      <c r="V13" s="74">
        <f>ROUND(#REF!/10000,2)</f>
        <v>2906.08</v>
      </c>
      <c r="W13" s="74">
        <f t="shared" si="12"/>
        <v>25.38</v>
      </c>
      <c r="X13" s="76">
        <f>ROUND(#REF!/10000,2)</f>
        <v>1485.79</v>
      </c>
      <c r="Y13" s="74">
        <f t="shared" si="13"/>
        <v>51.13</v>
      </c>
      <c r="Z13" s="106">
        <f>ROUND((#REF!+#REF!)/10000,2)</f>
        <v>986.22</v>
      </c>
      <c r="AA13" s="74">
        <f t="shared" si="14"/>
        <v>8.61</v>
      </c>
      <c r="AB13" s="81">
        <f>ROUND((#REF!+#REF!)/10000,2)</f>
        <v>295.86</v>
      </c>
      <c r="AC13" s="107">
        <f t="shared" si="15"/>
        <v>30</v>
      </c>
      <c r="AD13" s="107">
        <f>ROUND(#REF!/10000,2)-'[1]医院(累计打印)'!Z13</f>
        <v>938.2</v>
      </c>
      <c r="AE13" s="108">
        <f>#REF!</f>
        <v>601.13</v>
      </c>
      <c r="AF13" s="108">
        <f>#REF!</f>
        <v>8.5500000000000007</v>
      </c>
      <c r="AG13" s="112">
        <f>ROUND(#REF!/#REF!*100,2)</f>
        <v>4.4800000000000004</v>
      </c>
      <c r="AH13" s="110">
        <v>4.8</v>
      </c>
      <c r="AI13" s="96">
        <f>#REF!</f>
        <v>78.459999999999994</v>
      </c>
      <c r="AJ13" s="74">
        <f>#REF!</f>
        <v>158.05000000000001</v>
      </c>
      <c r="AK13" s="111">
        <v>130</v>
      </c>
      <c r="AL13" s="108">
        <f>ROUND(#REF!/#REF!,2)</f>
        <v>67.09</v>
      </c>
      <c r="AM13" s="108">
        <f t="shared" si="16"/>
        <v>42.45</v>
      </c>
      <c r="AN13" s="108">
        <f>ROUND(#REF!/#REF!,2)</f>
        <v>11.5</v>
      </c>
      <c r="AO13" s="108">
        <f t="shared" si="17"/>
        <v>7.28</v>
      </c>
      <c r="AP13" s="108">
        <f>ROUND(#REF!/#REF!,2)</f>
        <v>27.82</v>
      </c>
      <c r="AQ13" s="108">
        <f t="shared" si="18"/>
        <v>17.600000000000001</v>
      </c>
      <c r="AR13" s="108">
        <f>ROUND((#REF!+#REF!)/#REF!,2)</f>
        <v>21.24</v>
      </c>
      <c r="AS13" s="108">
        <f t="shared" si="19"/>
        <v>13.44</v>
      </c>
      <c r="AT13" s="108">
        <f t="shared" si="20"/>
        <v>30.4</v>
      </c>
      <c r="AU13" s="108">
        <f t="shared" si="21"/>
        <v>19.23</v>
      </c>
      <c r="AV13" s="108">
        <f>#REF!</f>
        <v>5139.66</v>
      </c>
      <c r="AW13" s="118"/>
      <c r="AX13" s="108">
        <f>ROUND((#REF!/#REF!)*#REF!,2)</f>
        <v>721.29</v>
      </c>
      <c r="AY13" s="108">
        <f t="shared" si="22"/>
        <v>14.03</v>
      </c>
      <c r="AZ13" s="108">
        <f>ROUND((#REF!/#REF!)*#REF!,2)</f>
        <v>700.82</v>
      </c>
      <c r="BA13" s="108">
        <f t="shared" si="23"/>
        <v>13.64</v>
      </c>
      <c r="BB13" s="108">
        <f>ROUND((#REF!/#REF!)*#REF!,2)</f>
        <v>797.59</v>
      </c>
      <c r="BC13" s="108">
        <f t="shared" si="24"/>
        <v>15.52</v>
      </c>
      <c r="BD13" s="108">
        <f>ROUND((#REF!/#REF!)*#REF!,2)</f>
        <v>620.15</v>
      </c>
      <c r="BE13" s="108">
        <f t="shared" si="25"/>
        <v>12.07</v>
      </c>
      <c r="BF13" s="108">
        <f>ROUND((#REF!+#REF!+#REF!)/#REF!*#REF!,2)</f>
        <v>706.91</v>
      </c>
      <c r="BG13" s="108">
        <f t="shared" si="26"/>
        <v>13.75</v>
      </c>
      <c r="BH13" s="108">
        <f t="shared" si="27"/>
        <v>1592.9</v>
      </c>
      <c r="BI13" s="108">
        <f t="shared" si="28"/>
        <v>30.99</v>
      </c>
    </row>
    <row r="14" spans="1:61" s="60" customFormat="1" ht="21" customHeight="1">
      <c r="A14" s="69" t="s">
        <v>44</v>
      </c>
      <c r="B14" s="37">
        <f>ROUND(#REF!/10000,2)</f>
        <v>6775.97</v>
      </c>
      <c r="C14" s="92">
        <f>ROUND((#REF!-#REF!)/#REF!%,2)</f>
        <v>2.2599999999999998</v>
      </c>
      <c r="D14" s="70">
        <f t="shared" si="29"/>
        <v>2911.64</v>
      </c>
      <c r="E14" s="93">
        <f t="shared" si="1"/>
        <v>42.96</v>
      </c>
      <c r="F14" s="91">
        <f>ROUND(#REF!/10000,2)</f>
        <v>300.83</v>
      </c>
      <c r="G14" s="91">
        <f t="shared" si="2"/>
        <v>4.4400000000000004</v>
      </c>
      <c r="H14" s="37">
        <f>ROUND((#REF!+#REF!+#REF!+#REF!)/10000,2)</f>
        <v>775.72</v>
      </c>
      <c r="I14" s="74">
        <f t="shared" si="4"/>
        <v>11.45</v>
      </c>
      <c r="J14" s="74">
        <f t="shared" si="30"/>
        <v>1835.09</v>
      </c>
      <c r="K14" s="74">
        <f t="shared" si="5"/>
        <v>27.07</v>
      </c>
      <c r="L14" s="74">
        <f t="shared" si="31"/>
        <v>1892.94</v>
      </c>
      <c r="M14" s="74">
        <f t="shared" si="6"/>
        <v>27.94</v>
      </c>
      <c r="N14" s="95">
        <v>25</v>
      </c>
      <c r="O14" s="74">
        <f>ROUND((#REF!+#REF!)/10000,2)</f>
        <v>1031.17</v>
      </c>
      <c r="P14" s="96">
        <f t="shared" si="7"/>
        <v>15.22</v>
      </c>
      <c r="Q14" s="74">
        <f>ROUND((#REF!+#REF!)/10000,2)</f>
        <v>861.77</v>
      </c>
      <c r="R14" s="96">
        <f t="shared" si="8"/>
        <v>12.72</v>
      </c>
      <c r="S14" s="74">
        <f t="shared" si="9"/>
        <v>1971.39</v>
      </c>
      <c r="T14" s="74">
        <f t="shared" si="10"/>
        <v>29.09</v>
      </c>
      <c r="U14" s="102">
        <v>30</v>
      </c>
      <c r="V14" s="74">
        <f>ROUND(#REF!/10000,2)</f>
        <v>1502.12</v>
      </c>
      <c r="W14" s="74">
        <f t="shared" si="12"/>
        <v>22.17</v>
      </c>
      <c r="X14" s="76">
        <f>ROUND(#REF!/10000,2)</f>
        <v>689.14</v>
      </c>
      <c r="Y14" s="74">
        <f t="shared" si="13"/>
        <v>45.88</v>
      </c>
      <c r="Z14" s="106">
        <f>ROUND((#REF!+#REF!)/10000,2)</f>
        <v>469.27</v>
      </c>
      <c r="AA14" s="74">
        <f t="shared" si="14"/>
        <v>6.93</v>
      </c>
      <c r="AB14" s="81">
        <f>ROUND((#REF!+#REF!)/10000,2)</f>
        <v>225.23</v>
      </c>
      <c r="AC14" s="107">
        <f t="shared" si="15"/>
        <v>48</v>
      </c>
      <c r="AD14" s="107">
        <f>ROUND(#REF!/10000,2)-'[1]医院(累计打印)'!Z14</f>
        <v>584.03</v>
      </c>
      <c r="AE14" s="108">
        <f>#REF!</f>
        <v>445.59</v>
      </c>
      <c r="AF14" s="108">
        <f>#REF!</f>
        <v>7.86</v>
      </c>
      <c r="AG14" s="112">
        <f>ROUND(#REF!/#REF!*100,2)</f>
        <v>8.0399999999999991</v>
      </c>
      <c r="AH14" s="110">
        <v>4.8</v>
      </c>
      <c r="AI14" s="96">
        <f>#REF!</f>
        <v>97.39</v>
      </c>
      <c r="AJ14" s="74">
        <f>#REF!</f>
        <v>175.26</v>
      </c>
      <c r="AK14" s="111">
        <v>130</v>
      </c>
      <c r="AL14" s="108">
        <f>ROUND(#REF!/#REF!,2)</f>
        <v>52.38</v>
      </c>
      <c r="AM14" s="108">
        <f t="shared" si="16"/>
        <v>29.89</v>
      </c>
      <c r="AN14" s="108">
        <f>ROUND(#REF!/#REF!,2)</f>
        <v>14.25</v>
      </c>
      <c r="AO14" s="108">
        <f t="shared" si="17"/>
        <v>8.1300000000000008</v>
      </c>
      <c r="AP14" s="108">
        <f>ROUND(#REF!/#REF!,2)</f>
        <v>40.14</v>
      </c>
      <c r="AQ14" s="108">
        <f t="shared" si="18"/>
        <v>22.9</v>
      </c>
      <c r="AR14" s="108">
        <f>ROUND((#REF!+#REF!)/#REF!,2)</f>
        <v>27.73</v>
      </c>
      <c r="AS14" s="108">
        <f t="shared" si="19"/>
        <v>15.82</v>
      </c>
      <c r="AT14" s="108">
        <f t="shared" si="20"/>
        <v>40.76</v>
      </c>
      <c r="AU14" s="108">
        <f t="shared" si="21"/>
        <v>23.26</v>
      </c>
      <c r="AV14" s="108">
        <f>#REF!</f>
        <v>3502.34</v>
      </c>
      <c r="AW14" s="118"/>
      <c r="AX14" s="108">
        <f>ROUND((#REF!/#REF!)*#REF!,2)</f>
        <v>612.47</v>
      </c>
      <c r="AY14" s="108">
        <f t="shared" si="22"/>
        <v>17.489999999999998</v>
      </c>
      <c r="AZ14" s="108">
        <f>ROUND((#REF!/#REF!)*#REF!,2)</f>
        <v>357.28</v>
      </c>
      <c r="BA14" s="108">
        <f t="shared" si="23"/>
        <v>10.199999999999999</v>
      </c>
      <c r="BB14" s="108">
        <f>ROUND((#REF!/#REF!)*#REF!,2)</f>
        <v>542.80999999999995</v>
      </c>
      <c r="BC14" s="108">
        <f t="shared" si="24"/>
        <v>15.5</v>
      </c>
      <c r="BD14" s="108">
        <f>ROUND((#REF!/#REF!)*#REF!,2)</f>
        <v>369.75</v>
      </c>
      <c r="BE14" s="108">
        <f t="shared" si="25"/>
        <v>10.56</v>
      </c>
      <c r="BF14" s="108">
        <f>ROUND((#REF!+#REF!+#REF!)/#REF!*#REF!,2)</f>
        <v>557.80999999999995</v>
      </c>
      <c r="BG14" s="108">
        <f t="shared" si="26"/>
        <v>15.93</v>
      </c>
      <c r="BH14" s="108">
        <f t="shared" si="27"/>
        <v>1062.22</v>
      </c>
      <c r="BI14" s="108">
        <f t="shared" si="28"/>
        <v>30.32</v>
      </c>
    </row>
    <row r="15" spans="1:61" s="60" customFormat="1" ht="21" customHeight="1">
      <c r="A15" s="69" t="s">
        <v>45</v>
      </c>
      <c r="B15" s="37">
        <f>ROUND(#REF!/10000,2)</f>
        <v>2420.94</v>
      </c>
      <c r="C15" s="92">
        <f>ROUND((#REF!-#REF!)/#REF!%,2)</f>
        <v>12.35</v>
      </c>
      <c r="D15" s="70">
        <f t="shared" si="29"/>
        <v>1025.03</v>
      </c>
      <c r="E15" s="93">
        <f t="shared" si="1"/>
        <v>42.35</v>
      </c>
      <c r="F15" s="91">
        <f>ROUND(#REF!/10000,2)</f>
        <v>81.430000000000007</v>
      </c>
      <c r="G15" s="91">
        <f t="shared" si="2"/>
        <v>3.36</v>
      </c>
      <c r="H15" s="37">
        <f>ROUND((#REF!+#REF!+#REF!+#REF!)/10000,2)</f>
        <v>298.06</v>
      </c>
      <c r="I15" s="74">
        <f t="shared" si="4"/>
        <v>12.31</v>
      </c>
      <c r="J15" s="74">
        <f t="shared" si="30"/>
        <v>645.54</v>
      </c>
      <c r="K15" s="74">
        <f t="shared" si="5"/>
        <v>26.68</v>
      </c>
      <c r="L15" s="74">
        <f t="shared" si="31"/>
        <v>558.55999999999995</v>
      </c>
      <c r="M15" s="74">
        <f t="shared" si="6"/>
        <v>23.07</v>
      </c>
      <c r="N15" s="95">
        <v>25</v>
      </c>
      <c r="O15" s="74">
        <f>ROUND((#REF!+#REF!)/10000,2)</f>
        <v>299.86</v>
      </c>
      <c r="P15" s="96">
        <f t="shared" si="7"/>
        <v>12.39</v>
      </c>
      <c r="Q15" s="74">
        <f>ROUND((#REF!+#REF!)/10000,2)</f>
        <v>258.7</v>
      </c>
      <c r="R15" s="96">
        <f t="shared" si="8"/>
        <v>10.69</v>
      </c>
      <c r="S15" s="74">
        <f t="shared" si="9"/>
        <v>837.35</v>
      </c>
      <c r="T15" s="74">
        <f t="shared" si="10"/>
        <v>34.590000000000003</v>
      </c>
      <c r="U15" s="102">
        <v>30</v>
      </c>
      <c r="V15" s="74">
        <f>ROUND(#REF!/10000,2)</f>
        <v>695.38</v>
      </c>
      <c r="W15" s="74">
        <f t="shared" si="12"/>
        <v>28.72</v>
      </c>
      <c r="X15" s="76">
        <f>ROUND(#REF!/10000,2)</f>
        <v>271.7</v>
      </c>
      <c r="Y15" s="74">
        <f t="shared" si="13"/>
        <v>39.07</v>
      </c>
      <c r="Z15" s="106">
        <f>ROUND((#REF!+#REF!)/10000,2)</f>
        <v>141.97</v>
      </c>
      <c r="AA15" s="74">
        <f t="shared" si="14"/>
        <v>5.86</v>
      </c>
      <c r="AB15" s="81">
        <f>ROUND((#REF!+#REF!)/10000,2)</f>
        <v>68.55</v>
      </c>
      <c r="AC15" s="107">
        <f t="shared" si="15"/>
        <v>48.28</v>
      </c>
      <c r="AD15" s="107">
        <f>ROUND(#REF!/10000,2)-'[1]医院(累计打印)'!Z15</f>
        <v>259.52</v>
      </c>
      <c r="AE15" s="108">
        <f>#REF!</f>
        <v>371.26</v>
      </c>
      <c r="AF15" s="108">
        <f>#REF!</f>
        <v>10.220000000000001</v>
      </c>
      <c r="AG15" s="112">
        <f>ROUND(#REF!/#REF!*100,2)</f>
        <v>4.92</v>
      </c>
      <c r="AH15" s="110">
        <v>4.8</v>
      </c>
      <c r="AI15" s="96">
        <f>#REF!</f>
        <v>81.92</v>
      </c>
      <c r="AJ15" s="74">
        <f>#REF!</f>
        <v>151.56</v>
      </c>
      <c r="AK15" s="111">
        <v>130</v>
      </c>
      <c r="AL15" s="108">
        <f>ROUND(#REF!/#REF!,2)</f>
        <v>63.92</v>
      </c>
      <c r="AM15" s="108">
        <f t="shared" si="16"/>
        <v>42.17</v>
      </c>
      <c r="AN15" s="108">
        <f>ROUND(#REF!/#REF!,2)</f>
        <v>10.27</v>
      </c>
      <c r="AO15" s="108">
        <f t="shared" si="17"/>
        <v>6.78</v>
      </c>
      <c r="AP15" s="108">
        <f>ROUND(#REF!/#REF!,2)</f>
        <v>24.06</v>
      </c>
      <c r="AQ15" s="108">
        <f t="shared" si="18"/>
        <v>15.87</v>
      </c>
      <c r="AR15" s="108">
        <f>ROUND((#REF!+#REF!)/#REF!,2)</f>
        <v>24.65</v>
      </c>
      <c r="AS15" s="108">
        <f t="shared" si="19"/>
        <v>16.260000000000002</v>
      </c>
      <c r="AT15" s="108">
        <f t="shared" si="20"/>
        <v>28.66</v>
      </c>
      <c r="AU15" s="108">
        <f t="shared" si="21"/>
        <v>18.920000000000002</v>
      </c>
      <c r="AV15" s="108">
        <f>#REF!</f>
        <v>3794.28</v>
      </c>
      <c r="AW15" s="118"/>
      <c r="AX15" s="108">
        <f>ROUND((#REF!/#REF!)*#REF!,2)</f>
        <v>671.45</v>
      </c>
      <c r="AY15" s="108">
        <f t="shared" si="22"/>
        <v>17.7</v>
      </c>
      <c r="AZ15" s="108">
        <f>ROUND((#REF!/#REF!)*#REF!,2)</f>
        <v>381.73</v>
      </c>
      <c r="BA15" s="108">
        <f t="shared" si="23"/>
        <v>10.06</v>
      </c>
      <c r="BB15" s="108">
        <f>ROUND((#REF!/#REF!)*#REF!,2)</f>
        <v>527.02</v>
      </c>
      <c r="BC15" s="108">
        <f t="shared" si="24"/>
        <v>13.89</v>
      </c>
      <c r="BD15" s="108">
        <f>ROUND((#REF!/#REF!)*#REF!,2)</f>
        <v>361.48</v>
      </c>
      <c r="BE15" s="108">
        <f t="shared" si="25"/>
        <v>9.5299999999999994</v>
      </c>
      <c r="BF15" s="108">
        <f>ROUND((#REF!+#REF!+#REF!)/#REF!*#REF!,2)</f>
        <v>576.48</v>
      </c>
      <c r="BG15" s="108">
        <f t="shared" si="26"/>
        <v>15.19</v>
      </c>
      <c r="BH15" s="108">
        <f t="shared" si="27"/>
        <v>1276.1199999999999</v>
      </c>
      <c r="BI15" s="108">
        <f t="shared" si="28"/>
        <v>33.630000000000003</v>
      </c>
    </row>
    <row r="16" spans="1:61" s="60" customFormat="1" ht="21" customHeight="1">
      <c r="A16" s="69" t="s">
        <v>46</v>
      </c>
      <c r="B16" s="37">
        <f>ROUND(#REF!/10000,2)</f>
        <v>4639.22</v>
      </c>
      <c r="C16" s="92">
        <f>ROUND((#REF!-#REF!)/#REF!%,2)</f>
        <v>4.68</v>
      </c>
      <c r="D16" s="70">
        <f t="shared" si="29"/>
        <v>1930.03</v>
      </c>
      <c r="E16" s="93">
        <f t="shared" si="1"/>
        <v>41.6</v>
      </c>
      <c r="F16" s="91">
        <f>ROUND(#REF!/10000,2)</f>
        <v>138.29</v>
      </c>
      <c r="G16" s="91">
        <f t="shared" si="2"/>
        <v>2.98</v>
      </c>
      <c r="H16" s="37">
        <f>ROUND((#REF!+#REF!+#REF!+#REF!)/10000,2)</f>
        <v>661.69</v>
      </c>
      <c r="I16" s="74">
        <f t="shared" si="4"/>
        <v>14.26</v>
      </c>
      <c r="J16" s="74">
        <f t="shared" si="30"/>
        <v>1130.05</v>
      </c>
      <c r="K16" s="74">
        <f t="shared" si="5"/>
        <v>24.36</v>
      </c>
      <c r="L16" s="74">
        <f t="shared" si="31"/>
        <v>1325.9</v>
      </c>
      <c r="M16" s="74">
        <f t="shared" si="6"/>
        <v>28.58</v>
      </c>
      <c r="N16" s="95">
        <v>25</v>
      </c>
      <c r="O16" s="74">
        <f>ROUND((#REF!+#REF!)/10000,2)</f>
        <v>741</v>
      </c>
      <c r="P16" s="96">
        <f t="shared" si="7"/>
        <v>15.97</v>
      </c>
      <c r="Q16" s="74">
        <f>ROUND((#REF!+#REF!)/10000,2)</f>
        <v>584.9</v>
      </c>
      <c r="R16" s="96">
        <f t="shared" si="8"/>
        <v>12.61</v>
      </c>
      <c r="S16" s="74">
        <f t="shared" si="9"/>
        <v>1383.29</v>
      </c>
      <c r="T16" s="74">
        <f t="shared" si="10"/>
        <v>29.82</v>
      </c>
      <c r="U16" s="102">
        <v>30</v>
      </c>
      <c r="V16" s="74">
        <f>ROUND(#REF!/10000,2)</f>
        <v>1078.71</v>
      </c>
      <c r="W16" s="74">
        <f t="shared" si="12"/>
        <v>23.25</v>
      </c>
      <c r="X16" s="76">
        <f>ROUND(#REF!/10000,2)</f>
        <v>542.59</v>
      </c>
      <c r="Y16" s="74">
        <f t="shared" si="13"/>
        <v>50.3</v>
      </c>
      <c r="Z16" s="106">
        <f>ROUND((#REF!+#REF!)/10000,2)</f>
        <v>304.58</v>
      </c>
      <c r="AA16" s="74">
        <f t="shared" si="14"/>
        <v>6.57</v>
      </c>
      <c r="AB16" s="81">
        <f>ROUND((#REF!+#REF!)/10000,2)</f>
        <v>90.68</v>
      </c>
      <c r="AC16" s="107">
        <f t="shared" si="15"/>
        <v>29.77</v>
      </c>
      <c r="AD16" s="107">
        <f>ROUND(#REF!/10000,2)-'[1]医院(累计打印)'!Z16</f>
        <v>447.92</v>
      </c>
      <c r="AE16" s="108">
        <f>#REF!</f>
        <v>487.44</v>
      </c>
      <c r="AF16" s="108">
        <f>#REF!</f>
        <v>7.54</v>
      </c>
      <c r="AG16" s="112">
        <f>ROUND(#REF!/#REF!*100,2)</f>
        <v>4.0199999999999996</v>
      </c>
      <c r="AH16" s="110">
        <v>4.5</v>
      </c>
      <c r="AI16" s="96">
        <f>#REF!</f>
        <v>80.12</v>
      </c>
      <c r="AJ16" s="74">
        <f>#REF!</f>
        <v>138.51</v>
      </c>
      <c r="AK16" s="111">
        <v>130</v>
      </c>
      <c r="AL16" s="108">
        <f>ROUND(#REF!/#REF!,2)</f>
        <v>43.44</v>
      </c>
      <c r="AM16" s="108">
        <f t="shared" si="16"/>
        <v>31.36</v>
      </c>
      <c r="AN16" s="108">
        <f>ROUND(#REF!/#REF!,2)</f>
        <v>12.98</v>
      </c>
      <c r="AO16" s="108">
        <f t="shared" si="17"/>
        <v>9.3699999999999992</v>
      </c>
      <c r="AP16" s="108">
        <f>ROUND(#REF!/#REF!,2)</f>
        <v>28.93</v>
      </c>
      <c r="AQ16" s="108">
        <f t="shared" si="18"/>
        <v>20.89</v>
      </c>
      <c r="AR16" s="108">
        <f>ROUND((#REF!+#REF!)/#REF!,2)</f>
        <v>26.07</v>
      </c>
      <c r="AS16" s="108">
        <f t="shared" si="19"/>
        <v>18.82</v>
      </c>
      <c r="AT16" s="108">
        <f t="shared" si="20"/>
        <v>27.09</v>
      </c>
      <c r="AU16" s="108">
        <f t="shared" si="21"/>
        <v>19.559999999999999</v>
      </c>
      <c r="AV16" s="108">
        <f>#REF!</f>
        <v>3675.3</v>
      </c>
      <c r="AW16" s="118"/>
      <c r="AX16" s="108">
        <f>ROUND((#REF!/#REF!)*#REF!,2)</f>
        <v>587.96</v>
      </c>
      <c r="AY16" s="108">
        <f t="shared" si="22"/>
        <v>16</v>
      </c>
      <c r="AZ16" s="108">
        <f>ROUND((#REF!/#REF!)*#REF!,2)</f>
        <v>414.91</v>
      </c>
      <c r="BA16" s="108">
        <f t="shared" si="23"/>
        <v>11.29</v>
      </c>
      <c r="BB16" s="108">
        <f>ROUND((#REF!/#REF!)*#REF!,2)</f>
        <v>569.71</v>
      </c>
      <c r="BC16" s="108">
        <f t="shared" si="24"/>
        <v>15.5</v>
      </c>
      <c r="BD16" s="108">
        <f>ROUND((#REF!/#REF!)*#REF!,2)</f>
        <v>425.46</v>
      </c>
      <c r="BE16" s="108">
        <f t="shared" si="25"/>
        <v>11.58</v>
      </c>
      <c r="BF16" s="108">
        <f>ROUND((#REF!+#REF!+#REF!)/#REF!*#REF!,2)</f>
        <v>581.84</v>
      </c>
      <c r="BG16" s="108">
        <f t="shared" si="26"/>
        <v>15.83</v>
      </c>
      <c r="BH16" s="108">
        <f t="shared" si="27"/>
        <v>1095.42</v>
      </c>
      <c r="BI16" s="108">
        <f t="shared" si="28"/>
        <v>29.8</v>
      </c>
    </row>
    <row r="17" spans="1:61" s="60" customFormat="1" ht="21" customHeight="1">
      <c r="A17" s="69" t="s">
        <v>47</v>
      </c>
      <c r="B17" s="37">
        <f>ROUND(#REF!/10000,2)</f>
        <v>660.71</v>
      </c>
      <c r="C17" s="92">
        <f>ROUND((#REF!-#REF!)/#REF!%,2)</f>
        <v>11.05</v>
      </c>
      <c r="D17" s="70">
        <f t="shared" si="29"/>
        <v>333.05</v>
      </c>
      <c r="E17" s="93">
        <f t="shared" si="1"/>
        <v>50.41</v>
      </c>
      <c r="F17" s="91">
        <f>ROUND(#REF!/10000,2)</f>
        <v>17.2</v>
      </c>
      <c r="G17" s="91">
        <f t="shared" si="2"/>
        <v>2.6</v>
      </c>
      <c r="H17" s="37">
        <f>ROUND((#REF!+#REF!+#REF!+#REF!)/10000,2)</f>
        <v>147.16</v>
      </c>
      <c r="I17" s="74">
        <f t="shared" si="4"/>
        <v>22.27</v>
      </c>
      <c r="J17" s="74">
        <f t="shared" si="30"/>
        <v>168.69</v>
      </c>
      <c r="K17" s="74">
        <f t="shared" si="5"/>
        <v>25.54</v>
      </c>
      <c r="L17" s="74">
        <f t="shared" si="31"/>
        <v>134.66999999999999</v>
      </c>
      <c r="M17" s="74">
        <f t="shared" si="6"/>
        <v>20.38</v>
      </c>
      <c r="N17" s="95">
        <v>25</v>
      </c>
      <c r="O17" s="74">
        <f>ROUND((#REF!+#REF!)/10000,2)</f>
        <v>69.25</v>
      </c>
      <c r="P17" s="96">
        <f t="shared" si="7"/>
        <v>10.48</v>
      </c>
      <c r="Q17" s="74">
        <f>ROUND((#REF!+#REF!)/10000,2)</f>
        <v>65.42</v>
      </c>
      <c r="R17" s="96">
        <f t="shared" si="8"/>
        <v>9.9</v>
      </c>
      <c r="S17" s="74">
        <f t="shared" si="9"/>
        <v>192.99</v>
      </c>
      <c r="T17" s="74">
        <f t="shared" si="10"/>
        <v>29.21</v>
      </c>
      <c r="U17" s="102">
        <v>30</v>
      </c>
      <c r="V17" s="74">
        <f>ROUND(#REF!/10000,2)</f>
        <v>186.61</v>
      </c>
      <c r="W17" s="74">
        <f t="shared" si="12"/>
        <v>28.24</v>
      </c>
      <c r="X17" s="76">
        <f>ROUND(#REF!/10000,2)</f>
        <v>117.56</v>
      </c>
      <c r="Y17" s="74">
        <f t="shared" si="13"/>
        <v>63</v>
      </c>
      <c r="Z17" s="106">
        <f>ROUND((#REF!+#REF!)/10000,2)</f>
        <v>6.38</v>
      </c>
      <c r="AA17" s="74">
        <f t="shared" si="14"/>
        <v>0.97</v>
      </c>
      <c r="AB17" s="81">
        <f>ROUND((#REF!+#REF!)/10000,2)</f>
        <v>0</v>
      </c>
      <c r="AC17" s="107">
        <f t="shared" si="15"/>
        <v>0</v>
      </c>
      <c r="AD17" s="107">
        <f>ROUND(#REF!/10000,2)-'[1]医院(累计打印)'!Z17</f>
        <v>39.21</v>
      </c>
      <c r="AE17" s="108">
        <f>#REF!</f>
        <v>411.59</v>
      </c>
      <c r="AF17" s="108">
        <f>#REF!</f>
        <v>8.26</v>
      </c>
      <c r="AG17" s="112">
        <f>ROUND(#REF!/#REF!*100,2)</f>
        <v>2.52</v>
      </c>
      <c r="AH17" s="110">
        <v>4.5</v>
      </c>
      <c r="AI17" s="96">
        <f>#REF!</f>
        <v>38.840000000000003</v>
      </c>
      <c r="AJ17" s="74">
        <f>#REF!</f>
        <v>120.55</v>
      </c>
      <c r="AK17" s="111">
        <v>130</v>
      </c>
      <c r="AL17" s="108">
        <f>ROUND(#REF!/#REF!,2)</f>
        <v>46.95</v>
      </c>
      <c r="AM17" s="108">
        <f t="shared" si="16"/>
        <v>38.950000000000003</v>
      </c>
      <c r="AN17" s="108">
        <f>ROUND(#REF!/#REF!,2)</f>
        <v>11.91</v>
      </c>
      <c r="AO17" s="108">
        <f t="shared" si="17"/>
        <v>9.8800000000000008</v>
      </c>
      <c r="AP17" s="108">
        <f>ROUND(#REF!/#REF!,2)</f>
        <v>13.33</v>
      </c>
      <c r="AQ17" s="108">
        <f t="shared" si="18"/>
        <v>11.06</v>
      </c>
      <c r="AR17" s="108">
        <f>ROUND((#REF!+#REF!)/#REF!,2)</f>
        <v>26.02</v>
      </c>
      <c r="AS17" s="108">
        <f t="shared" si="19"/>
        <v>21.58</v>
      </c>
      <c r="AT17" s="108">
        <f t="shared" si="20"/>
        <v>22.34</v>
      </c>
      <c r="AU17" s="108">
        <f t="shared" si="21"/>
        <v>18.53</v>
      </c>
      <c r="AV17" s="108">
        <f>#REF!</f>
        <v>3399.73</v>
      </c>
      <c r="AW17" s="118"/>
      <c r="AX17" s="108">
        <f>ROUND((#REF!/#REF!)*#REF!,2)</f>
        <v>443.66</v>
      </c>
      <c r="AY17" s="108">
        <f t="shared" si="22"/>
        <v>13.05</v>
      </c>
      <c r="AZ17" s="108">
        <f>ROUND((#REF!/#REF!)*#REF!,2)</f>
        <v>52.61</v>
      </c>
      <c r="BA17" s="108">
        <f t="shared" si="23"/>
        <v>1.55</v>
      </c>
      <c r="BB17" s="108">
        <f>ROUND((#REF!/#REF!)*#REF!,2)</f>
        <v>337.57</v>
      </c>
      <c r="BC17" s="108">
        <f t="shared" si="24"/>
        <v>9.93</v>
      </c>
      <c r="BD17" s="108">
        <f>ROUND((#REF!/#REF!)*#REF!,2)</f>
        <v>328.52</v>
      </c>
      <c r="BE17" s="108">
        <f t="shared" si="25"/>
        <v>9.66</v>
      </c>
      <c r="BF17" s="108">
        <f>ROUND((#REF!+#REF!+#REF!)/#REF!*#REF!,2)</f>
        <v>1004.77</v>
      </c>
      <c r="BG17" s="108">
        <f t="shared" si="26"/>
        <v>29.55</v>
      </c>
      <c r="BH17" s="108">
        <f t="shared" si="27"/>
        <v>1232.5999999999999</v>
      </c>
      <c r="BI17" s="108">
        <f t="shared" si="28"/>
        <v>36.26</v>
      </c>
    </row>
    <row r="18" spans="1:61" s="60" customFormat="1" ht="21" customHeight="1">
      <c r="A18" s="69" t="s">
        <v>48</v>
      </c>
      <c r="B18" s="37">
        <f>ROUND(#REF!/10000,2)</f>
        <v>5130.1899999999996</v>
      </c>
      <c r="C18" s="92">
        <f>ROUND((#REF!-#REF!)/#REF!%,2)</f>
        <v>10.71</v>
      </c>
      <c r="D18" s="70">
        <f t="shared" si="29"/>
        <v>2132.7600000000002</v>
      </c>
      <c r="E18" s="93">
        <f t="shared" si="1"/>
        <v>41.57</v>
      </c>
      <c r="F18" s="91">
        <f>ROUND(#REF!/10000,2)</f>
        <v>223.28</v>
      </c>
      <c r="G18" s="91">
        <f t="shared" si="2"/>
        <v>4.3499999999999996</v>
      </c>
      <c r="H18" s="37">
        <f>ROUND((#REF!+#REF!+#REF!+#REF!)/10000,2)</f>
        <v>630.26</v>
      </c>
      <c r="I18" s="74">
        <f t="shared" si="4"/>
        <v>12.29</v>
      </c>
      <c r="J18" s="74">
        <f t="shared" si="30"/>
        <v>1279.22</v>
      </c>
      <c r="K18" s="74">
        <f t="shared" si="5"/>
        <v>24.93</v>
      </c>
      <c r="L18" s="74">
        <f t="shared" si="31"/>
        <v>1591.67</v>
      </c>
      <c r="M18" s="74">
        <f t="shared" si="6"/>
        <v>31.03</v>
      </c>
      <c r="N18" s="95">
        <v>25</v>
      </c>
      <c r="O18" s="74">
        <f>ROUND((#REF!+#REF!)/10000,2)</f>
        <v>1006.95</v>
      </c>
      <c r="P18" s="96">
        <f t="shared" si="7"/>
        <v>19.63</v>
      </c>
      <c r="Q18" s="74">
        <f>ROUND((#REF!+#REF!)/10000,2)</f>
        <v>584.72</v>
      </c>
      <c r="R18" s="96">
        <f t="shared" si="8"/>
        <v>11.4</v>
      </c>
      <c r="S18" s="74">
        <f t="shared" si="9"/>
        <v>1405.76</v>
      </c>
      <c r="T18" s="74">
        <f t="shared" si="10"/>
        <v>27.4</v>
      </c>
      <c r="U18" s="102">
        <v>30</v>
      </c>
      <c r="V18" s="74">
        <f>ROUND(#REF!/10000,2)</f>
        <v>1083.97</v>
      </c>
      <c r="W18" s="74">
        <f t="shared" si="12"/>
        <v>21.13</v>
      </c>
      <c r="X18" s="76">
        <f>ROUND(#REF!/10000,2)</f>
        <v>452.13</v>
      </c>
      <c r="Y18" s="74">
        <f t="shared" si="13"/>
        <v>41.71</v>
      </c>
      <c r="Z18" s="106">
        <f>ROUND((#REF!+#REF!)/10000,2)</f>
        <v>321.79000000000002</v>
      </c>
      <c r="AA18" s="74">
        <f t="shared" si="14"/>
        <v>6.27</v>
      </c>
      <c r="AB18" s="81">
        <f>ROUND((#REF!+#REF!)/10000,2)</f>
        <v>126.53</v>
      </c>
      <c r="AC18" s="107">
        <f t="shared" si="15"/>
        <v>39.32</v>
      </c>
      <c r="AD18" s="107">
        <f>ROUND(#REF!/10000,2)-'[1]医院(累计打印)'!Z18</f>
        <v>344.1</v>
      </c>
      <c r="AE18" s="108">
        <f>#REF!</f>
        <v>502.63</v>
      </c>
      <c r="AF18" s="108">
        <f>#REF!</f>
        <v>7.76</v>
      </c>
      <c r="AG18" s="112">
        <f>ROUND(#REF!/#REF!*100,2)</f>
        <v>7.1</v>
      </c>
      <c r="AH18" s="110">
        <v>4.5</v>
      </c>
      <c r="AI18" s="96">
        <f>#REF!</f>
        <v>89.49</v>
      </c>
      <c r="AJ18" s="74">
        <f>#REF!</f>
        <v>161.30000000000001</v>
      </c>
      <c r="AK18" s="111">
        <v>130</v>
      </c>
      <c r="AL18" s="108">
        <f>ROUND(#REF!/#REF!,2)</f>
        <v>53.06</v>
      </c>
      <c r="AM18" s="108">
        <f t="shared" si="16"/>
        <v>32.9</v>
      </c>
      <c r="AN18" s="108">
        <f>ROUND(#REF!/#REF!,2)</f>
        <v>12.42</v>
      </c>
      <c r="AO18" s="108">
        <f t="shared" si="17"/>
        <v>7.7</v>
      </c>
      <c r="AP18" s="108">
        <f>ROUND(#REF!/#REF!,2)</f>
        <v>44.61</v>
      </c>
      <c r="AQ18" s="108">
        <f t="shared" si="18"/>
        <v>27.66</v>
      </c>
      <c r="AR18" s="108">
        <f>ROUND((#REF!+#REF!)/#REF!,2)</f>
        <v>26.11</v>
      </c>
      <c r="AS18" s="108">
        <f t="shared" si="19"/>
        <v>16.190000000000001</v>
      </c>
      <c r="AT18" s="108">
        <f t="shared" si="20"/>
        <v>25.1</v>
      </c>
      <c r="AU18" s="108">
        <f t="shared" si="21"/>
        <v>15.55</v>
      </c>
      <c r="AV18" s="108">
        <f>#REF!</f>
        <v>3900.41</v>
      </c>
      <c r="AW18" s="118"/>
      <c r="AX18" s="108">
        <f>ROUND((#REF!/#REF!)*#REF!,2)</f>
        <v>565.1</v>
      </c>
      <c r="AY18" s="108">
        <f t="shared" si="22"/>
        <v>14.49</v>
      </c>
      <c r="AZ18" s="108">
        <f>ROUND((#REF!/#REF!)*#REF!,2)</f>
        <v>364.68</v>
      </c>
      <c r="BA18" s="108">
        <f t="shared" si="23"/>
        <v>9.35</v>
      </c>
      <c r="BB18" s="108">
        <f>ROUND((#REF!/#REF!)*#REF!,2)</f>
        <v>525.99</v>
      </c>
      <c r="BC18" s="108">
        <f t="shared" si="24"/>
        <v>13.49</v>
      </c>
      <c r="BD18" s="108">
        <f>ROUND((#REF!/#REF!)*#REF!,2)</f>
        <v>588.77</v>
      </c>
      <c r="BE18" s="108">
        <f t="shared" si="25"/>
        <v>15.1</v>
      </c>
      <c r="BF18" s="108">
        <f>ROUND((#REF!+#REF!+#REF!)/#REF!*#REF!,2)</f>
        <v>658.83</v>
      </c>
      <c r="BG18" s="108">
        <f t="shared" si="26"/>
        <v>16.89</v>
      </c>
      <c r="BH18" s="108">
        <f t="shared" si="27"/>
        <v>1197.04</v>
      </c>
      <c r="BI18" s="108">
        <f t="shared" si="28"/>
        <v>30.68</v>
      </c>
    </row>
    <row r="19" spans="1:61" s="60" customFormat="1" ht="21" customHeight="1">
      <c r="A19" s="69" t="s">
        <v>49</v>
      </c>
      <c r="B19" s="37">
        <f>ROUND(#REF!/10000,2)</f>
        <v>447.58</v>
      </c>
      <c r="C19" s="92">
        <f>ROUND((#REF!-#REF!)/#REF!%,2)</f>
        <v>0.71</v>
      </c>
      <c r="D19" s="70">
        <f t="shared" si="29"/>
        <v>241.06</v>
      </c>
      <c r="E19" s="93">
        <f t="shared" si="1"/>
        <v>53.85</v>
      </c>
      <c r="F19" s="91">
        <f>ROUND(#REF!/10000,2)</f>
        <v>10.38</v>
      </c>
      <c r="G19" s="91">
        <f t="shared" si="2"/>
        <v>2.3199999999999998</v>
      </c>
      <c r="H19" s="37">
        <f>ROUND((#REF!+#REF!+#REF!+#REF!)/10000,2)</f>
        <v>102.31</v>
      </c>
      <c r="I19" s="74">
        <f t="shared" si="4"/>
        <v>22.86</v>
      </c>
      <c r="J19" s="74">
        <f t="shared" si="30"/>
        <v>128.37</v>
      </c>
      <c r="K19" s="74">
        <f t="shared" si="5"/>
        <v>28.67</v>
      </c>
      <c r="L19" s="74">
        <f t="shared" si="31"/>
        <v>80.14</v>
      </c>
      <c r="M19" s="74">
        <f t="shared" si="6"/>
        <v>17.91</v>
      </c>
      <c r="N19" s="95">
        <v>25</v>
      </c>
      <c r="O19" s="74">
        <f>ROUND((#REF!+#REF!)/10000,2)</f>
        <v>35.24</v>
      </c>
      <c r="P19" s="96">
        <f t="shared" si="7"/>
        <v>7.87</v>
      </c>
      <c r="Q19" s="74">
        <f>ROUND((#REF!+#REF!)/10000,2)</f>
        <v>44.9</v>
      </c>
      <c r="R19" s="96">
        <f t="shared" si="8"/>
        <v>10.029999999999999</v>
      </c>
      <c r="S19" s="74">
        <f t="shared" si="9"/>
        <v>126.38</v>
      </c>
      <c r="T19" s="74">
        <f t="shared" si="10"/>
        <v>28.24</v>
      </c>
      <c r="U19" s="102">
        <v>30</v>
      </c>
      <c r="V19" s="74">
        <f>ROUND(#REF!/10000,2)</f>
        <v>121.68</v>
      </c>
      <c r="W19" s="74">
        <f t="shared" si="12"/>
        <v>27.19</v>
      </c>
      <c r="X19" s="76">
        <f>ROUND(#REF!/10000,2)</f>
        <v>111.27</v>
      </c>
      <c r="Y19" s="74">
        <f t="shared" si="13"/>
        <v>91.44</v>
      </c>
      <c r="Z19" s="106">
        <f>ROUND((#REF!+#REF!)/10000,2)</f>
        <v>4.7</v>
      </c>
      <c r="AA19" s="74">
        <f t="shared" si="14"/>
        <v>1.05</v>
      </c>
      <c r="AB19" s="81">
        <f>ROUND((#REF!+#REF!)/10000,2)</f>
        <v>0</v>
      </c>
      <c r="AC19" s="107">
        <f t="shared" si="15"/>
        <v>0</v>
      </c>
      <c r="AD19" s="107">
        <f>ROUND(#REF!/10000,2)-'[1]医院(累计打印)'!Z19</f>
        <v>18</v>
      </c>
      <c r="AE19" s="108">
        <f>#REF!</f>
        <v>274.08</v>
      </c>
      <c r="AF19" s="108">
        <f>#REF!</f>
        <v>6.61</v>
      </c>
      <c r="AG19" s="112">
        <f>ROUND(#REF!/#REF!*100,2)</f>
        <v>2.52</v>
      </c>
      <c r="AH19" s="110">
        <v>4.5</v>
      </c>
      <c r="AI19" s="96">
        <f>#REF!</f>
        <v>41.07</v>
      </c>
      <c r="AJ19" s="74">
        <f>#REF!</f>
        <v>90.26</v>
      </c>
      <c r="AK19" s="111">
        <v>130</v>
      </c>
      <c r="AL19" s="108">
        <f>ROUND(#REF!/#REF!,2)</f>
        <v>31.46</v>
      </c>
      <c r="AM19" s="108">
        <f t="shared" si="16"/>
        <v>34.85</v>
      </c>
      <c r="AN19" s="108">
        <f>ROUND(#REF!/#REF!,2)</f>
        <v>5.38</v>
      </c>
      <c r="AO19" s="108">
        <f t="shared" si="17"/>
        <v>5.96</v>
      </c>
      <c r="AP19" s="108">
        <f>ROUND(#REF!/#REF!,2)</f>
        <v>6.38</v>
      </c>
      <c r="AQ19" s="108">
        <f t="shared" si="18"/>
        <v>7.07</v>
      </c>
      <c r="AR19" s="108">
        <f>ROUND((#REF!+#REF!)/#REF!,2)</f>
        <v>25.66</v>
      </c>
      <c r="AS19" s="108">
        <f t="shared" si="19"/>
        <v>28.43</v>
      </c>
      <c r="AT19" s="108">
        <f t="shared" si="20"/>
        <v>21.38</v>
      </c>
      <c r="AU19" s="108">
        <f t="shared" si="21"/>
        <v>23.69</v>
      </c>
      <c r="AV19" s="108">
        <f>#REF!</f>
        <v>1811.67</v>
      </c>
      <c r="AW19" s="118"/>
      <c r="AX19" s="108">
        <f>ROUND((#REF!/#REF!)*#REF!,2)</f>
        <v>218.4</v>
      </c>
      <c r="AY19" s="108">
        <f t="shared" si="22"/>
        <v>12.06</v>
      </c>
      <c r="AZ19" s="108">
        <f>ROUND((#REF!/#REF!)*#REF!,2)</f>
        <v>42.49</v>
      </c>
      <c r="BA19" s="108">
        <f t="shared" si="23"/>
        <v>2.35</v>
      </c>
      <c r="BB19" s="108">
        <f>ROUND((#REF!/#REF!)*#REF!,2)</f>
        <v>327.56</v>
      </c>
      <c r="BC19" s="108">
        <f t="shared" si="24"/>
        <v>18.079999999999998</v>
      </c>
      <c r="BD19" s="108">
        <f>ROUND((#REF!/#REF!)*#REF!,2)</f>
        <v>171.45</v>
      </c>
      <c r="BE19" s="108">
        <f t="shared" si="25"/>
        <v>9.4600000000000009</v>
      </c>
      <c r="BF19" s="108">
        <f>ROUND((#REF!+#REF!+#REF!)/#REF!*#REF!,2)</f>
        <v>339.76</v>
      </c>
      <c r="BG19" s="108">
        <f t="shared" si="26"/>
        <v>18.75</v>
      </c>
      <c r="BH19" s="108">
        <f t="shared" si="27"/>
        <v>712.01</v>
      </c>
      <c r="BI19" s="108">
        <f t="shared" si="28"/>
        <v>39.299999999999997</v>
      </c>
    </row>
    <row r="20" spans="1:61" s="60" customFormat="1" ht="21" customHeight="1">
      <c r="A20" s="69" t="s">
        <v>50</v>
      </c>
      <c r="B20" s="37">
        <f>ROUND(#REF!/10000,2)</f>
        <v>9371.41</v>
      </c>
      <c r="C20" s="92">
        <f>ROUND((#REF!-#REF!)/#REF!%,2)</f>
        <v>8.48</v>
      </c>
      <c r="D20" s="70">
        <f t="shared" si="29"/>
        <v>3415.78</v>
      </c>
      <c r="E20" s="93">
        <f t="shared" si="1"/>
        <v>36.450000000000003</v>
      </c>
      <c r="F20" s="91">
        <f>ROUND(#REF!/10000,2)</f>
        <v>267.97000000000003</v>
      </c>
      <c r="G20" s="91">
        <f t="shared" si="2"/>
        <v>2.86</v>
      </c>
      <c r="H20" s="37">
        <f>ROUND((#REF!+#REF!+#REF!+#REF!)/10000,2)</f>
        <v>1041.29</v>
      </c>
      <c r="I20" s="74">
        <f t="shared" si="4"/>
        <v>11.11</v>
      </c>
      <c r="J20" s="74">
        <f t="shared" si="30"/>
        <v>2106.52</v>
      </c>
      <c r="K20" s="74">
        <f t="shared" si="5"/>
        <v>22.48</v>
      </c>
      <c r="L20" s="74">
        <f t="shared" si="31"/>
        <v>3145.14</v>
      </c>
      <c r="M20" s="74">
        <f t="shared" si="6"/>
        <v>33.56</v>
      </c>
      <c r="N20" s="95">
        <v>25</v>
      </c>
      <c r="O20" s="74">
        <f>ROUND((#REF!+#REF!)/10000,2)</f>
        <v>1725.94</v>
      </c>
      <c r="P20" s="96">
        <f t="shared" si="7"/>
        <v>18.420000000000002</v>
      </c>
      <c r="Q20" s="74">
        <f>ROUND((#REF!+#REF!)/10000,2)</f>
        <v>1419.2</v>
      </c>
      <c r="R20" s="96">
        <f t="shared" si="8"/>
        <v>15.14</v>
      </c>
      <c r="S20" s="74">
        <f t="shared" si="9"/>
        <v>2810.49</v>
      </c>
      <c r="T20" s="74">
        <f t="shared" si="10"/>
        <v>29.99</v>
      </c>
      <c r="U20" s="102">
        <v>30</v>
      </c>
      <c r="V20" s="74">
        <f>ROUND(#REF!/10000,2)</f>
        <v>2173.7600000000002</v>
      </c>
      <c r="W20" s="74">
        <f t="shared" si="12"/>
        <v>23.2</v>
      </c>
      <c r="X20" s="76">
        <f>ROUND(#REF!/10000,2)</f>
        <v>865.41</v>
      </c>
      <c r="Y20" s="74">
        <f t="shared" si="13"/>
        <v>39.81</v>
      </c>
      <c r="Z20" s="106">
        <f>ROUND((#REF!+#REF!)/10000,2)</f>
        <v>636.73</v>
      </c>
      <c r="AA20" s="74">
        <f t="shared" si="14"/>
        <v>6.79</v>
      </c>
      <c r="AB20" s="81">
        <f>ROUND((#REF!+#REF!)/10000,2)</f>
        <v>276.74</v>
      </c>
      <c r="AC20" s="107">
        <f t="shared" si="15"/>
        <v>43.46</v>
      </c>
      <c r="AD20" s="107">
        <f>ROUND(#REF!/10000,2)-'[1]医院(累计打印)'!Z20</f>
        <v>931.21</v>
      </c>
      <c r="AE20" s="108">
        <f>#REF!</f>
        <v>518.42999999999995</v>
      </c>
      <c r="AF20" s="108">
        <f>#REF!</f>
        <v>8.07</v>
      </c>
      <c r="AG20" s="112">
        <f>ROUND(#REF!/#REF!*100,2)</f>
        <v>5.27</v>
      </c>
      <c r="AH20" s="110">
        <v>4.8</v>
      </c>
      <c r="AI20" s="96">
        <f>#REF!</f>
        <v>97.72</v>
      </c>
      <c r="AJ20" s="74">
        <f>#REF!</f>
        <v>168.66</v>
      </c>
      <c r="AK20" s="111">
        <v>130</v>
      </c>
      <c r="AL20" s="108">
        <f>ROUND(#REF!/#REF!,2)</f>
        <v>59.08</v>
      </c>
      <c r="AM20" s="108">
        <f t="shared" si="16"/>
        <v>35.03</v>
      </c>
      <c r="AN20" s="108">
        <f>ROUND(#REF!/#REF!,2)</f>
        <v>20.29</v>
      </c>
      <c r="AO20" s="108">
        <f t="shared" si="17"/>
        <v>12.03</v>
      </c>
      <c r="AP20" s="108">
        <f>ROUND(#REF!/#REF!,2)</f>
        <v>38.57</v>
      </c>
      <c r="AQ20" s="108">
        <f t="shared" si="18"/>
        <v>22.87</v>
      </c>
      <c r="AR20" s="108">
        <f>ROUND((#REF!+#REF!)/#REF!,2)</f>
        <v>23</v>
      </c>
      <c r="AS20" s="108">
        <f t="shared" si="19"/>
        <v>13.64</v>
      </c>
      <c r="AT20" s="108">
        <f t="shared" si="20"/>
        <v>27.72</v>
      </c>
      <c r="AU20" s="108">
        <f t="shared" si="21"/>
        <v>16.43</v>
      </c>
      <c r="AV20" s="108">
        <f>#REF!</f>
        <v>4183.7299999999996</v>
      </c>
      <c r="AW20" s="118"/>
      <c r="AX20" s="108">
        <f>ROUND((#REF!/#REF!)*#REF!,2)</f>
        <v>596.23</v>
      </c>
      <c r="AY20" s="108">
        <f t="shared" si="22"/>
        <v>14.25</v>
      </c>
      <c r="AZ20" s="108">
        <f>ROUND((#REF!/#REF!)*#REF!,2)</f>
        <v>457.78</v>
      </c>
      <c r="BA20" s="108">
        <f t="shared" si="23"/>
        <v>10.94</v>
      </c>
      <c r="BB20" s="108">
        <f>ROUND((#REF!/#REF!)*#REF!,2)</f>
        <v>731.97</v>
      </c>
      <c r="BC20" s="108">
        <f t="shared" si="24"/>
        <v>17.5</v>
      </c>
      <c r="BD20" s="108">
        <f>ROUND((#REF!/#REF!)*#REF!,2)</f>
        <v>629.71</v>
      </c>
      <c r="BE20" s="108">
        <f t="shared" si="25"/>
        <v>15.05</v>
      </c>
      <c r="BF20" s="108">
        <f>ROUND((#REF!+#REF!+#REF!)/#REF!*#REF!,2)</f>
        <v>595.05999999999995</v>
      </c>
      <c r="BG20" s="108">
        <f t="shared" si="26"/>
        <v>14.22</v>
      </c>
      <c r="BH20" s="108">
        <f t="shared" si="27"/>
        <v>1172.98</v>
      </c>
      <c r="BI20" s="108">
        <f t="shared" si="28"/>
        <v>28.04</v>
      </c>
    </row>
    <row r="21" spans="1:61" s="60" customFormat="1" ht="21" customHeight="1">
      <c r="A21" s="69" t="s">
        <v>51</v>
      </c>
      <c r="B21" s="37">
        <f>ROUND(#REF!/10000,2)</f>
        <v>1988.77</v>
      </c>
      <c r="C21" s="92">
        <f>ROUND((#REF!-#REF!)/#REF!%,2)</f>
        <v>12.85</v>
      </c>
      <c r="D21" s="70">
        <f t="shared" si="29"/>
        <v>772.95</v>
      </c>
      <c r="E21" s="93">
        <f t="shared" si="1"/>
        <v>38.869999999999997</v>
      </c>
      <c r="F21" s="91">
        <f>ROUND(#REF!/10000,2)</f>
        <v>43.52</v>
      </c>
      <c r="G21" s="91">
        <f t="shared" si="2"/>
        <v>2.19</v>
      </c>
      <c r="H21" s="37">
        <f>ROUND((#REF!+#REF!+#REF!+#REF!)/10000,2)</f>
        <v>285.94</v>
      </c>
      <c r="I21" s="74">
        <f t="shared" si="4"/>
        <v>14.38</v>
      </c>
      <c r="J21" s="74">
        <f t="shared" si="30"/>
        <v>443.49</v>
      </c>
      <c r="K21" s="74">
        <f t="shared" si="5"/>
        <v>22.3</v>
      </c>
      <c r="L21" s="74">
        <f t="shared" si="31"/>
        <v>567.83000000000004</v>
      </c>
      <c r="M21" s="74">
        <f t="shared" si="6"/>
        <v>28.55</v>
      </c>
      <c r="N21" s="95">
        <v>25</v>
      </c>
      <c r="O21" s="74">
        <f>ROUND((#REF!+#REF!)/10000,2)</f>
        <v>368.61</v>
      </c>
      <c r="P21" s="96">
        <f t="shared" si="7"/>
        <v>18.53</v>
      </c>
      <c r="Q21" s="74">
        <f>ROUND((#REF!+#REF!)/10000,2)</f>
        <v>199.22</v>
      </c>
      <c r="R21" s="96">
        <f t="shared" si="8"/>
        <v>10.02</v>
      </c>
      <c r="S21" s="74">
        <f t="shared" si="9"/>
        <v>647.99</v>
      </c>
      <c r="T21" s="74">
        <f t="shared" si="10"/>
        <v>32.58</v>
      </c>
      <c r="U21" s="102">
        <v>30</v>
      </c>
      <c r="V21" s="74">
        <f>ROUND(#REF!/10000,2)</f>
        <v>604.97</v>
      </c>
      <c r="W21" s="74">
        <f t="shared" si="12"/>
        <v>30.42</v>
      </c>
      <c r="X21" s="76">
        <f>ROUND(#REF!/10000,2)</f>
        <v>367.4</v>
      </c>
      <c r="Y21" s="74">
        <f t="shared" si="13"/>
        <v>60.73</v>
      </c>
      <c r="Z21" s="106">
        <f>ROUND((#REF!+#REF!)/10000,2)</f>
        <v>43.02</v>
      </c>
      <c r="AA21" s="74">
        <f t="shared" si="14"/>
        <v>2.16</v>
      </c>
      <c r="AB21" s="81">
        <f>ROUND((#REF!+#REF!)/10000,2)</f>
        <v>4.28</v>
      </c>
      <c r="AC21" s="107">
        <f t="shared" si="15"/>
        <v>9.9499999999999993</v>
      </c>
      <c r="AD21" s="107">
        <f>ROUND(#REF!/10000,2)-'[1]医院(累计打印)'!Z21</f>
        <v>142.28</v>
      </c>
      <c r="AE21" s="108">
        <f>#REF!</f>
        <v>424.3</v>
      </c>
      <c r="AF21" s="108">
        <f>#REF!</f>
        <v>7.96</v>
      </c>
      <c r="AG21" s="112">
        <f>ROUND(#REF!/#REF!*100,2)</f>
        <v>3.15</v>
      </c>
      <c r="AH21" s="110">
        <v>4.8</v>
      </c>
      <c r="AI21" s="96">
        <f>#REF!</f>
        <v>61.66</v>
      </c>
      <c r="AJ21" s="74">
        <f>#REF!</f>
        <v>151.9</v>
      </c>
      <c r="AK21" s="111">
        <v>130</v>
      </c>
      <c r="AL21" s="108">
        <f>ROUND(#REF!/#REF!,2)</f>
        <v>63</v>
      </c>
      <c r="AM21" s="108">
        <f t="shared" si="16"/>
        <v>41.47</v>
      </c>
      <c r="AN21" s="108">
        <f>ROUND(#REF!/#REF!,2)</f>
        <v>12.4</v>
      </c>
      <c r="AO21" s="108">
        <f t="shared" si="17"/>
        <v>8.16</v>
      </c>
      <c r="AP21" s="108">
        <f>ROUND(#REF!/#REF!,2)</f>
        <v>32.450000000000003</v>
      </c>
      <c r="AQ21" s="108">
        <f t="shared" si="18"/>
        <v>21.36</v>
      </c>
      <c r="AR21" s="108">
        <f>ROUND((#REF!+#REF!)/#REF!,2)</f>
        <v>29.42</v>
      </c>
      <c r="AS21" s="108">
        <f t="shared" si="19"/>
        <v>19.37</v>
      </c>
      <c r="AT21" s="108">
        <f t="shared" si="20"/>
        <v>14.63</v>
      </c>
      <c r="AU21" s="108">
        <f t="shared" si="21"/>
        <v>9.64</v>
      </c>
      <c r="AV21" s="108">
        <f>#REF!</f>
        <v>3377.43</v>
      </c>
      <c r="AW21" s="118"/>
      <c r="AX21" s="108">
        <f>ROUND((#REF!/#REF!)*#REF!,2)</f>
        <v>502.24</v>
      </c>
      <c r="AY21" s="108">
        <f t="shared" si="22"/>
        <v>14.87</v>
      </c>
      <c r="AZ21" s="108">
        <f>ROUND((#REF!/#REF!)*#REF!,2)</f>
        <v>172.46</v>
      </c>
      <c r="BA21" s="108">
        <f t="shared" si="23"/>
        <v>5.1100000000000003</v>
      </c>
      <c r="BB21" s="108">
        <f>ROUND((#REF!/#REF!)*#REF!,2)</f>
        <v>426.27</v>
      </c>
      <c r="BC21" s="108">
        <f t="shared" si="24"/>
        <v>12.62</v>
      </c>
      <c r="BD21" s="108">
        <f>ROUND((#REF!/#REF!)*#REF!,2)</f>
        <v>491.76</v>
      </c>
      <c r="BE21" s="108">
        <f t="shared" si="25"/>
        <v>14.56</v>
      </c>
      <c r="BF21" s="108">
        <f>ROUND((#REF!+#REF!+#REF!)/#REF!*#REF!,2)</f>
        <v>426.51</v>
      </c>
      <c r="BG21" s="108">
        <f t="shared" si="26"/>
        <v>12.63</v>
      </c>
      <c r="BH21" s="108">
        <f t="shared" si="27"/>
        <v>1358.19</v>
      </c>
      <c r="BI21" s="108">
        <f t="shared" si="28"/>
        <v>40.21</v>
      </c>
    </row>
    <row r="22" spans="1:61" s="60" customFormat="1" ht="21" customHeight="1">
      <c r="A22" s="69" t="s">
        <v>52</v>
      </c>
      <c r="B22" s="37">
        <f>ROUND(#REF!/10000,2)</f>
        <v>9789.2099999999991</v>
      </c>
      <c r="C22" s="92">
        <f>ROUND((#REF!-#REF!)/#REF!%,2)</f>
        <v>4.5999999999999996</v>
      </c>
      <c r="D22" s="70">
        <f t="shared" si="29"/>
        <v>3826.12</v>
      </c>
      <c r="E22" s="93">
        <f t="shared" si="1"/>
        <v>39.090000000000003</v>
      </c>
      <c r="F22" s="91">
        <f>ROUND(#REF!/10000,2)</f>
        <v>354.49</v>
      </c>
      <c r="G22" s="91">
        <f t="shared" si="2"/>
        <v>3.62</v>
      </c>
      <c r="H22" s="37">
        <f>ROUND((#REF!+#REF!+#REF!+#REF!)/10000,2)</f>
        <v>1153.43</v>
      </c>
      <c r="I22" s="74">
        <f t="shared" si="4"/>
        <v>11.78</v>
      </c>
      <c r="J22" s="74">
        <f t="shared" si="30"/>
        <v>2318.1999999999998</v>
      </c>
      <c r="K22" s="74">
        <f t="shared" si="5"/>
        <v>23.69</v>
      </c>
      <c r="L22" s="74">
        <f t="shared" si="31"/>
        <v>2858.92</v>
      </c>
      <c r="M22" s="74">
        <f t="shared" si="6"/>
        <v>29.2</v>
      </c>
      <c r="N22" s="95">
        <v>25</v>
      </c>
      <c r="O22" s="74">
        <f>ROUND((#REF!+#REF!)/10000,2)</f>
        <v>1664.08</v>
      </c>
      <c r="P22" s="96">
        <f t="shared" si="7"/>
        <v>17</v>
      </c>
      <c r="Q22" s="74">
        <f>ROUND((#REF!+#REF!)/10000,2)</f>
        <v>1194.8399999999999</v>
      </c>
      <c r="R22" s="96">
        <f t="shared" si="8"/>
        <v>12.21</v>
      </c>
      <c r="S22" s="74">
        <f t="shared" si="9"/>
        <v>3104.17</v>
      </c>
      <c r="T22" s="74">
        <f t="shared" si="10"/>
        <v>31.71</v>
      </c>
      <c r="U22" s="102">
        <v>30</v>
      </c>
      <c r="V22" s="74">
        <f>ROUND(#REF!/10000,2)</f>
        <v>2240.62</v>
      </c>
      <c r="W22" s="74">
        <f t="shared" si="12"/>
        <v>22.89</v>
      </c>
      <c r="X22" s="76">
        <f>ROUND(#REF!/10000,2)</f>
        <v>986.36</v>
      </c>
      <c r="Y22" s="74">
        <f t="shared" si="13"/>
        <v>44.02</v>
      </c>
      <c r="Z22" s="106">
        <f>ROUND((#REF!+#REF!)/10000,2)</f>
        <v>863.55</v>
      </c>
      <c r="AA22" s="74">
        <f t="shared" si="14"/>
        <v>8.82</v>
      </c>
      <c r="AB22" s="81">
        <f>ROUND((#REF!+#REF!)/10000,2)</f>
        <v>564.34</v>
      </c>
      <c r="AC22" s="107">
        <f t="shared" si="15"/>
        <v>65.349999999999994</v>
      </c>
      <c r="AD22" s="107">
        <f>ROUND(#REF!/10000,2)-'[1]医院(累计打印)'!Z22</f>
        <v>642.37</v>
      </c>
      <c r="AE22" s="108">
        <f>#REF!</f>
        <v>563.01</v>
      </c>
      <c r="AF22" s="108">
        <f>#REF!</f>
        <v>7.65</v>
      </c>
      <c r="AG22" s="112">
        <f>ROUND(#REF!/#REF!*100,2)</f>
        <v>4.7</v>
      </c>
      <c r="AH22" s="110">
        <v>4.8</v>
      </c>
      <c r="AI22" s="96">
        <f>#REF!</f>
        <v>86.47</v>
      </c>
      <c r="AJ22" s="74">
        <f>#REF!</f>
        <v>189.21</v>
      </c>
      <c r="AK22" s="111">
        <v>130</v>
      </c>
      <c r="AL22" s="108">
        <f>ROUND(#REF!/#REF!,2)</f>
        <v>60.56</v>
      </c>
      <c r="AM22" s="108">
        <f t="shared" si="16"/>
        <v>32.01</v>
      </c>
      <c r="AN22" s="108">
        <f>ROUND(#REF!/#REF!,2)</f>
        <v>20.49</v>
      </c>
      <c r="AO22" s="108">
        <f t="shared" si="17"/>
        <v>10.83</v>
      </c>
      <c r="AP22" s="108">
        <f>ROUND(#REF!/#REF!,2)</f>
        <v>40.49</v>
      </c>
      <c r="AQ22" s="108">
        <f t="shared" si="18"/>
        <v>21.4</v>
      </c>
      <c r="AR22" s="108">
        <f>ROUND((#REF!+#REF!)/#REF!,2)</f>
        <v>28.22</v>
      </c>
      <c r="AS22" s="108">
        <f t="shared" si="19"/>
        <v>14.91</v>
      </c>
      <c r="AT22" s="108">
        <f t="shared" si="20"/>
        <v>39.450000000000003</v>
      </c>
      <c r="AU22" s="108">
        <f t="shared" si="21"/>
        <v>20.85</v>
      </c>
      <c r="AV22" s="108">
        <f>#REF!</f>
        <v>4307.03</v>
      </c>
      <c r="AW22" s="118"/>
      <c r="AX22" s="108">
        <f>ROUND((#REF!/#REF!)*#REF!,2)</f>
        <v>656.4</v>
      </c>
      <c r="AY22" s="108">
        <f t="shared" si="22"/>
        <v>15.24</v>
      </c>
      <c r="AZ22" s="108">
        <f>ROUND((#REF!/#REF!)*#REF!,2)</f>
        <v>650.13</v>
      </c>
      <c r="BA22" s="108">
        <f t="shared" si="23"/>
        <v>15.09</v>
      </c>
      <c r="BB22" s="108">
        <f>ROUND((#REF!/#REF!)*#REF!,2)</f>
        <v>575.41</v>
      </c>
      <c r="BC22" s="108">
        <f t="shared" si="24"/>
        <v>13.36</v>
      </c>
      <c r="BD22" s="108">
        <f>ROUND((#REF!/#REF!)*#REF!,2)</f>
        <v>573.08000000000004</v>
      </c>
      <c r="BE22" s="108">
        <f t="shared" si="25"/>
        <v>13.31</v>
      </c>
      <c r="BF22" s="108">
        <f>ROUND((#REF!+#REF!+#REF!)/#REF!*#REF!,2)</f>
        <v>681.14</v>
      </c>
      <c r="BG22" s="108">
        <f t="shared" si="26"/>
        <v>15.81</v>
      </c>
      <c r="BH22" s="108">
        <f t="shared" si="27"/>
        <v>1170.8699999999999</v>
      </c>
      <c r="BI22" s="108">
        <f t="shared" si="28"/>
        <v>27.19</v>
      </c>
    </row>
    <row r="23" spans="1:61" s="60" customFormat="1" ht="21" customHeight="1">
      <c r="A23" s="69" t="s">
        <v>53</v>
      </c>
      <c r="B23" s="37">
        <f>ROUND(#REF!/10000,2)</f>
        <v>2762.4</v>
      </c>
      <c r="C23" s="92">
        <f>ROUND((#REF!-#REF!)/#REF!%,2)</f>
        <v>5.65</v>
      </c>
      <c r="D23" s="70">
        <f t="shared" si="29"/>
        <v>1192.76</v>
      </c>
      <c r="E23" s="93">
        <f t="shared" si="1"/>
        <v>43.18</v>
      </c>
      <c r="F23" s="91">
        <f>ROUND(#REF!/10000,2)</f>
        <v>77.73</v>
      </c>
      <c r="G23" s="91">
        <f t="shared" si="2"/>
        <v>2.81</v>
      </c>
      <c r="H23" s="37">
        <f>ROUND((#REF!+#REF!+#REF!+#REF!)/10000,2)</f>
        <v>346.12</v>
      </c>
      <c r="I23" s="74">
        <f t="shared" si="4"/>
        <v>12.53</v>
      </c>
      <c r="J23" s="74">
        <f t="shared" si="30"/>
        <v>768.91</v>
      </c>
      <c r="K23" s="74">
        <f t="shared" si="5"/>
        <v>27.84</v>
      </c>
      <c r="L23" s="74">
        <f t="shared" si="31"/>
        <v>452.22</v>
      </c>
      <c r="M23" s="74">
        <f t="shared" si="6"/>
        <v>16.37</v>
      </c>
      <c r="N23" s="95">
        <v>25</v>
      </c>
      <c r="O23" s="74">
        <f>ROUND((#REF!+#REF!)/10000,2)</f>
        <v>259.89</v>
      </c>
      <c r="P23" s="96">
        <f t="shared" si="7"/>
        <v>9.41</v>
      </c>
      <c r="Q23" s="74">
        <f>ROUND((#REF!+#REF!)/10000,2)</f>
        <v>192.33</v>
      </c>
      <c r="R23" s="96">
        <f t="shared" si="8"/>
        <v>6.96</v>
      </c>
      <c r="S23" s="74">
        <f t="shared" si="9"/>
        <v>1117.42</v>
      </c>
      <c r="T23" s="74">
        <f t="shared" si="10"/>
        <v>40.450000000000003</v>
      </c>
      <c r="U23" s="102">
        <v>30</v>
      </c>
      <c r="V23" s="74">
        <f>ROUND(#REF!/10000,2)</f>
        <v>1051.8499999999999</v>
      </c>
      <c r="W23" s="74">
        <f t="shared" si="12"/>
        <v>38.08</v>
      </c>
      <c r="X23" s="76">
        <f>ROUND(#REF!/10000,2)</f>
        <v>645.66</v>
      </c>
      <c r="Y23" s="74">
        <f t="shared" si="13"/>
        <v>61.38</v>
      </c>
      <c r="Z23" s="106">
        <f>ROUND((#REF!+#REF!)/10000,2)</f>
        <v>65.569999999999993</v>
      </c>
      <c r="AA23" s="74">
        <f t="shared" si="14"/>
        <v>2.37</v>
      </c>
      <c r="AB23" s="81">
        <f>ROUND((#REF!+#REF!)/10000,2)</f>
        <v>16.420000000000002</v>
      </c>
      <c r="AC23" s="107">
        <f t="shared" si="15"/>
        <v>25.04</v>
      </c>
      <c r="AD23" s="107">
        <f>ROUND(#REF!/10000,2)-'[1]医院(累计打印)'!Z23</f>
        <v>115.8</v>
      </c>
      <c r="AE23" s="108">
        <f>#REF!</f>
        <v>457.94</v>
      </c>
      <c r="AF23" s="108">
        <f>#REF!</f>
        <v>7.51</v>
      </c>
      <c r="AG23" s="112">
        <f>ROUND(#REF!/#REF!*100,2)</f>
        <v>2.2999999999999998</v>
      </c>
      <c r="AH23" s="110">
        <v>4.8</v>
      </c>
      <c r="AI23" s="96">
        <f>#REF!</f>
        <v>69.33</v>
      </c>
      <c r="AJ23" s="74">
        <f>#REF!</f>
        <v>117.66</v>
      </c>
      <c r="AK23" s="111">
        <v>130</v>
      </c>
      <c r="AL23" s="108">
        <f>ROUND(#REF!/#REF!,2)</f>
        <v>62.34</v>
      </c>
      <c r="AM23" s="108">
        <f t="shared" si="16"/>
        <v>52.98</v>
      </c>
      <c r="AN23" s="108">
        <f>ROUND(#REF!/#REF!,2)</f>
        <v>5.72</v>
      </c>
      <c r="AO23" s="108">
        <f t="shared" si="17"/>
        <v>4.8600000000000003</v>
      </c>
      <c r="AP23" s="108">
        <f>ROUND(#REF!/#REF!,2)</f>
        <v>12.34</v>
      </c>
      <c r="AQ23" s="108">
        <f t="shared" si="18"/>
        <v>10.49</v>
      </c>
      <c r="AR23" s="108">
        <f>ROUND((#REF!+#REF!)/#REF!,2)</f>
        <v>20.02</v>
      </c>
      <c r="AS23" s="108">
        <f t="shared" si="19"/>
        <v>17.02</v>
      </c>
      <c r="AT23" s="108">
        <f t="shared" si="20"/>
        <v>17.239999999999998</v>
      </c>
      <c r="AU23" s="108">
        <f t="shared" si="21"/>
        <v>14.65</v>
      </c>
      <c r="AV23" s="108">
        <f>#REF!</f>
        <v>3439.13</v>
      </c>
      <c r="AW23" s="118"/>
      <c r="AX23" s="108">
        <f>ROUND((#REF!/#REF!)*#REF!,2)</f>
        <v>588.25</v>
      </c>
      <c r="AY23" s="108">
        <f t="shared" si="22"/>
        <v>17.100000000000001</v>
      </c>
      <c r="AZ23" s="108">
        <f>ROUND((#REF!/#REF!)*#REF!,2)</f>
        <v>130.52000000000001</v>
      </c>
      <c r="BA23" s="108">
        <f t="shared" si="23"/>
        <v>3.8</v>
      </c>
      <c r="BB23" s="108">
        <f>ROUND((#REF!/#REF!)*#REF!,2)</f>
        <v>340.92</v>
      </c>
      <c r="BC23" s="108">
        <f t="shared" si="24"/>
        <v>9.91</v>
      </c>
      <c r="BD23" s="108">
        <f>ROUND((#REF!/#REF!)*#REF!,2)</f>
        <v>271.37</v>
      </c>
      <c r="BE23" s="108">
        <f t="shared" si="25"/>
        <v>7.89</v>
      </c>
      <c r="BF23" s="108">
        <f>ROUND((#REF!+#REF!+#REF!)/#REF!*#REF!,2)</f>
        <v>446.98</v>
      </c>
      <c r="BG23" s="108">
        <f t="shared" si="26"/>
        <v>13</v>
      </c>
      <c r="BH23" s="108">
        <f t="shared" si="27"/>
        <v>1661.09</v>
      </c>
      <c r="BI23" s="108">
        <f t="shared" si="28"/>
        <v>48.3</v>
      </c>
    </row>
    <row r="24" spans="1:61" s="60" customFormat="1" ht="21" customHeight="1">
      <c r="A24" s="69" t="s">
        <v>54</v>
      </c>
      <c r="B24" s="37">
        <f>ROUND(#REF!/10000,2)</f>
        <v>12056.22</v>
      </c>
      <c r="C24" s="92">
        <f>ROUND((#REF!-#REF!)/#REF!%,2)</f>
        <v>15.91</v>
      </c>
      <c r="D24" s="70">
        <f t="shared" si="29"/>
        <v>4725.1499999999996</v>
      </c>
      <c r="E24" s="93">
        <f t="shared" si="1"/>
        <v>39.200000000000003</v>
      </c>
      <c r="F24" s="91">
        <f>ROUND(#REF!/10000,2)</f>
        <v>408.63</v>
      </c>
      <c r="G24" s="91">
        <f t="shared" si="2"/>
        <v>3.39</v>
      </c>
      <c r="H24" s="37">
        <f>ROUND((#REF!+#REF!+#REF!+#REF!)/10000,2)</f>
        <v>1417.96</v>
      </c>
      <c r="I24" s="74">
        <f t="shared" si="4"/>
        <v>11.76</v>
      </c>
      <c r="J24" s="74">
        <f t="shared" si="30"/>
        <v>2898.56</v>
      </c>
      <c r="K24" s="74">
        <f t="shared" si="5"/>
        <v>24.05</v>
      </c>
      <c r="L24" s="74">
        <f t="shared" si="31"/>
        <v>3629.42</v>
      </c>
      <c r="M24" s="74">
        <f t="shared" si="6"/>
        <v>30.1</v>
      </c>
      <c r="N24" s="95">
        <v>25</v>
      </c>
      <c r="O24" s="74">
        <f>ROUND((#REF!+#REF!)/10000,2)</f>
        <v>1943.15</v>
      </c>
      <c r="P24" s="96">
        <f t="shared" si="7"/>
        <v>16.12</v>
      </c>
      <c r="Q24" s="74">
        <f>ROUND((#REF!+#REF!)/10000,2)</f>
        <v>1686.27</v>
      </c>
      <c r="R24" s="96">
        <f t="shared" si="8"/>
        <v>13.99</v>
      </c>
      <c r="S24" s="74">
        <f t="shared" si="9"/>
        <v>3701.65</v>
      </c>
      <c r="T24" s="74">
        <f t="shared" si="10"/>
        <v>30.7</v>
      </c>
      <c r="U24" s="102">
        <v>30</v>
      </c>
      <c r="V24" s="74">
        <f>ROUND(#REF!/10000,2)</f>
        <v>2750.58</v>
      </c>
      <c r="W24" s="74">
        <f t="shared" si="12"/>
        <v>22.81</v>
      </c>
      <c r="X24" s="76">
        <f>ROUND(#REF!/10000,2)</f>
        <v>1238.3599999999999</v>
      </c>
      <c r="Y24" s="74">
        <f t="shared" si="13"/>
        <v>45.02</v>
      </c>
      <c r="Z24" s="106">
        <f>ROUND((#REF!+#REF!)/10000,2)</f>
        <v>951.07</v>
      </c>
      <c r="AA24" s="74">
        <f t="shared" si="14"/>
        <v>7.89</v>
      </c>
      <c r="AB24" s="81">
        <f>ROUND((#REF!+#REF!)/10000,2)</f>
        <v>382.56</v>
      </c>
      <c r="AC24" s="107">
        <f t="shared" si="15"/>
        <v>40.22</v>
      </c>
      <c r="AD24" s="107">
        <f>ROUND(#REF!/10000,2)-'[1]医院(累计打印)'!Z24</f>
        <v>1021.55</v>
      </c>
      <c r="AE24" s="108">
        <f>#REF!</f>
        <v>569.44000000000005</v>
      </c>
      <c r="AF24" s="108">
        <f>#REF!</f>
        <v>7.63</v>
      </c>
      <c r="AG24" s="112">
        <f>ROUND(#REF!/#REF!*100,2)</f>
        <v>6.68</v>
      </c>
      <c r="AH24" s="110">
        <v>4.8</v>
      </c>
      <c r="AI24" s="96">
        <f>#REF!</f>
        <v>97.64</v>
      </c>
      <c r="AJ24" s="74">
        <f>#REF!</f>
        <v>140.16</v>
      </c>
      <c r="AK24" s="113"/>
      <c r="AL24" s="108">
        <f>ROUND(#REF!/#REF!,2)</f>
        <v>47.6</v>
      </c>
      <c r="AM24" s="108">
        <f t="shared" si="16"/>
        <v>33.96</v>
      </c>
      <c r="AN24" s="108">
        <f>ROUND(#REF!/#REF!,2)</f>
        <v>15.67</v>
      </c>
      <c r="AO24" s="108">
        <f t="shared" si="17"/>
        <v>11.18</v>
      </c>
      <c r="AP24" s="108">
        <f>ROUND(#REF!/#REF!,2)</f>
        <v>27.89</v>
      </c>
      <c r="AQ24" s="108">
        <f t="shared" si="18"/>
        <v>19.899999999999999</v>
      </c>
      <c r="AR24" s="108">
        <f>ROUND((#REF!+#REF!)/#REF!,2)</f>
        <v>27.16</v>
      </c>
      <c r="AS24" s="108">
        <f t="shared" si="19"/>
        <v>19.38</v>
      </c>
      <c r="AT24" s="108">
        <f t="shared" si="20"/>
        <v>21.84</v>
      </c>
      <c r="AU24" s="108">
        <f t="shared" si="21"/>
        <v>15.58</v>
      </c>
      <c r="AV24" s="108">
        <f>#REF!</f>
        <v>4344.83</v>
      </c>
      <c r="AW24" s="118"/>
      <c r="AX24" s="108">
        <f>ROUND((#REF!/#REF!)*#REF!,2)</f>
        <v>755.4</v>
      </c>
      <c r="AY24" s="108">
        <f t="shared" si="22"/>
        <v>17.39</v>
      </c>
      <c r="AZ24" s="108">
        <f>ROUND((#REF!/#REF!)*#REF!,2)</f>
        <v>476.43</v>
      </c>
      <c r="BA24" s="108">
        <f t="shared" si="23"/>
        <v>10.97</v>
      </c>
      <c r="BB24" s="108">
        <f>ROUND((#REF!/#REF!)*#REF!,2)</f>
        <v>667.1</v>
      </c>
      <c r="BC24" s="108">
        <f t="shared" si="24"/>
        <v>15.35</v>
      </c>
      <c r="BD24" s="108">
        <f>ROUND((#REF!/#REF!)*#REF!,2)</f>
        <v>620.30999999999995</v>
      </c>
      <c r="BE24" s="108">
        <f t="shared" si="25"/>
        <v>14.28</v>
      </c>
      <c r="BF24" s="108">
        <f>ROUND((#REF!+#REF!+#REF!)/#REF!*#REF!,2)</f>
        <v>568.76</v>
      </c>
      <c r="BG24" s="108">
        <f t="shared" si="26"/>
        <v>13.09</v>
      </c>
      <c r="BH24" s="108">
        <f t="shared" si="27"/>
        <v>1256.83</v>
      </c>
      <c r="BI24" s="108">
        <f t="shared" si="28"/>
        <v>28.92</v>
      </c>
    </row>
    <row r="25" spans="1:61" s="60" customFormat="1" ht="21" customHeight="1">
      <c r="A25" s="69" t="s">
        <v>55</v>
      </c>
      <c r="B25" s="37">
        <f>ROUND(#REF!/10000,2)</f>
        <v>7480.5</v>
      </c>
      <c r="C25" s="92">
        <f>ROUND((#REF!-#REF!)/#REF!%,2)</f>
        <v>-4</v>
      </c>
      <c r="D25" s="70">
        <f t="shared" si="29"/>
        <v>2919.39</v>
      </c>
      <c r="E25" s="93">
        <f t="shared" si="1"/>
        <v>39.03</v>
      </c>
      <c r="F25" s="91">
        <f>ROUND(#REF!/10000,2)</f>
        <v>256.02</v>
      </c>
      <c r="G25" s="91">
        <f t="shared" si="2"/>
        <v>3.42</v>
      </c>
      <c r="H25" s="37">
        <f>ROUND((#REF!+#REF!+#REF!+#REF!)/10000,2)</f>
        <v>763.56</v>
      </c>
      <c r="I25" s="74">
        <f t="shared" si="4"/>
        <v>10.210000000000001</v>
      </c>
      <c r="J25" s="74">
        <f t="shared" si="30"/>
        <v>1899.81</v>
      </c>
      <c r="K25" s="74">
        <f t="shared" si="5"/>
        <v>25.4</v>
      </c>
      <c r="L25" s="74">
        <f t="shared" si="31"/>
        <v>1922.86</v>
      </c>
      <c r="M25" s="74">
        <f t="shared" si="6"/>
        <v>25.7</v>
      </c>
      <c r="N25" s="95">
        <v>25</v>
      </c>
      <c r="O25" s="74">
        <f>ROUND((#REF!+#REF!)/10000,2)</f>
        <v>954.84</v>
      </c>
      <c r="P25" s="96">
        <f t="shared" si="7"/>
        <v>12.76</v>
      </c>
      <c r="Q25" s="74">
        <f>ROUND((#REF!+#REF!)/10000,2)</f>
        <v>968.02</v>
      </c>
      <c r="R25" s="96">
        <f t="shared" si="8"/>
        <v>12.94</v>
      </c>
      <c r="S25" s="74">
        <f t="shared" si="9"/>
        <v>2638.25</v>
      </c>
      <c r="T25" s="74">
        <f t="shared" si="10"/>
        <v>35.270000000000003</v>
      </c>
      <c r="U25" s="102">
        <v>30</v>
      </c>
      <c r="V25" s="74">
        <f>ROUND(#REF!/10000,2)</f>
        <v>2012.88</v>
      </c>
      <c r="W25" s="74">
        <f t="shared" si="12"/>
        <v>26.91</v>
      </c>
      <c r="X25" s="76">
        <f>ROUND(#REF!/10000,2)</f>
        <v>931.82</v>
      </c>
      <c r="Y25" s="74">
        <f t="shared" si="13"/>
        <v>46.29</v>
      </c>
      <c r="Z25" s="106">
        <f>ROUND((#REF!+#REF!)/10000,2)</f>
        <v>625.37</v>
      </c>
      <c r="AA25" s="74">
        <f t="shared" si="14"/>
        <v>8.36</v>
      </c>
      <c r="AB25" s="81">
        <f>ROUND((#REF!+#REF!)/10000,2)</f>
        <v>351.94</v>
      </c>
      <c r="AC25" s="107">
        <f t="shared" si="15"/>
        <v>56.28</v>
      </c>
      <c r="AD25" s="107">
        <f>ROUND(#REF!/10000,2)-'[1]医院(累计打印)'!Z25</f>
        <v>526.53</v>
      </c>
      <c r="AE25" s="108">
        <f>#REF!</f>
        <v>527.21</v>
      </c>
      <c r="AF25" s="108">
        <f>#REF!</f>
        <v>7.99</v>
      </c>
      <c r="AG25" s="112">
        <f>ROUND(#REF!/#REF!*100,2)</f>
        <v>4.74</v>
      </c>
      <c r="AH25" s="110">
        <v>4.8</v>
      </c>
      <c r="AI25" s="96">
        <f>#REF!</f>
        <v>79.37</v>
      </c>
      <c r="AJ25" s="74">
        <f>#REF!</f>
        <v>156.93</v>
      </c>
      <c r="AK25" s="113"/>
      <c r="AL25" s="108">
        <f>ROUND(#REF!/#REF!,2)</f>
        <v>64.25</v>
      </c>
      <c r="AM25" s="108">
        <f t="shared" si="16"/>
        <v>40.94</v>
      </c>
      <c r="AN25" s="108">
        <f>ROUND(#REF!/#REF!,2)</f>
        <v>14.72</v>
      </c>
      <c r="AO25" s="108">
        <f t="shared" si="17"/>
        <v>9.3800000000000008</v>
      </c>
      <c r="AP25" s="108">
        <f>ROUND(#REF!/#REF!,2)</f>
        <v>23.14</v>
      </c>
      <c r="AQ25" s="108">
        <f t="shared" si="18"/>
        <v>14.75</v>
      </c>
      <c r="AR25" s="108">
        <f>ROUND((#REF!+#REF!)/#REF!,2)</f>
        <v>21.09</v>
      </c>
      <c r="AS25" s="108">
        <f t="shared" si="19"/>
        <v>13.44</v>
      </c>
      <c r="AT25" s="108">
        <f t="shared" si="20"/>
        <v>33.729999999999997</v>
      </c>
      <c r="AU25" s="108">
        <f t="shared" si="21"/>
        <v>21.49</v>
      </c>
      <c r="AV25" s="108">
        <f>#REF!</f>
        <v>4212.41</v>
      </c>
      <c r="AW25" s="118"/>
      <c r="AX25" s="108">
        <f>ROUND((#REF!/#REF!)*#REF!,2)</f>
        <v>689.27</v>
      </c>
      <c r="AY25" s="108">
        <f t="shared" si="22"/>
        <v>16.36</v>
      </c>
      <c r="AZ25" s="108">
        <f>ROUND((#REF!/#REF!)*#REF!,2)</f>
        <v>560.79</v>
      </c>
      <c r="BA25" s="108">
        <f t="shared" si="23"/>
        <v>13.31</v>
      </c>
      <c r="BB25" s="108">
        <f>ROUND((#REF!/#REF!)*#REF!,2)</f>
        <v>657.87</v>
      </c>
      <c r="BC25" s="108">
        <f t="shared" si="24"/>
        <v>15.62</v>
      </c>
      <c r="BD25" s="108">
        <f>ROUND((#REF!/#REF!)*#REF!,2)</f>
        <v>474.96</v>
      </c>
      <c r="BE25" s="108">
        <f t="shared" si="25"/>
        <v>11.28</v>
      </c>
      <c r="BF25" s="108">
        <f>ROUND((#REF!+#REF!+#REF!)/#REF!*#REF!,2)</f>
        <v>580.11</v>
      </c>
      <c r="BG25" s="108">
        <f t="shared" si="26"/>
        <v>13.77</v>
      </c>
      <c r="BH25" s="108">
        <f t="shared" si="27"/>
        <v>1249.4100000000001</v>
      </c>
      <c r="BI25" s="108">
        <f t="shared" si="28"/>
        <v>29.66</v>
      </c>
    </row>
    <row r="26" spans="1:61" s="60" customFormat="1" ht="22.5">
      <c r="A26" s="35" t="s">
        <v>56</v>
      </c>
      <c r="B26" s="37">
        <f>ROUND(#REF!/10000,2)</f>
        <v>9157.02</v>
      </c>
      <c r="C26" s="92">
        <f>ROUND((#REF!-#REF!)/#REF!%,2)</f>
        <v>4.5</v>
      </c>
      <c r="D26" s="70">
        <f t="shared" si="29"/>
        <v>4198.03</v>
      </c>
      <c r="E26" s="93">
        <f t="shared" si="1"/>
        <v>45.85</v>
      </c>
      <c r="F26" s="91">
        <f>ROUND(#REF!/10000,2)</f>
        <v>408.94</v>
      </c>
      <c r="G26" s="91">
        <f t="shared" si="2"/>
        <v>4.47</v>
      </c>
      <c r="H26" s="37">
        <f>ROUND((#REF!+#REF!+#REF!+#REF!)/10000,2)</f>
        <v>1445.67</v>
      </c>
      <c r="I26" s="74">
        <f t="shared" si="4"/>
        <v>15.79</v>
      </c>
      <c r="J26" s="74">
        <f t="shared" si="30"/>
        <v>2343.42</v>
      </c>
      <c r="K26" s="74">
        <f t="shared" si="5"/>
        <v>25.59</v>
      </c>
      <c r="L26" s="74">
        <f t="shared" si="31"/>
        <v>2267.66</v>
      </c>
      <c r="M26" s="74">
        <f t="shared" si="6"/>
        <v>24.76</v>
      </c>
      <c r="N26" s="95">
        <v>25</v>
      </c>
      <c r="O26" s="74">
        <f>ROUND((#REF!+#REF!)/10000,2)</f>
        <v>1154.47</v>
      </c>
      <c r="P26" s="96">
        <f t="shared" si="7"/>
        <v>12.61</v>
      </c>
      <c r="Q26" s="74">
        <f>ROUND((#REF!+#REF!)/10000,2)</f>
        <v>1113.19</v>
      </c>
      <c r="R26" s="96">
        <f t="shared" si="8"/>
        <v>12.16</v>
      </c>
      <c r="S26" s="74">
        <f t="shared" si="9"/>
        <v>2691.33</v>
      </c>
      <c r="T26" s="74">
        <f t="shared" si="10"/>
        <v>29.39</v>
      </c>
      <c r="U26" s="102">
        <v>30</v>
      </c>
      <c r="V26" s="74">
        <f>ROUND(#REF!/10000,2)</f>
        <v>2055.71</v>
      </c>
      <c r="W26" s="74">
        <f t="shared" si="12"/>
        <v>22.45</v>
      </c>
      <c r="X26" s="76">
        <f>ROUND(#REF!/10000,2)</f>
        <v>833.78</v>
      </c>
      <c r="Y26" s="96">
        <f t="shared" si="13"/>
        <v>40.56</v>
      </c>
      <c r="Z26" s="106">
        <f>ROUND((#REF!+#REF!)/10000,2)</f>
        <v>635.62</v>
      </c>
      <c r="AA26" s="74">
        <f t="shared" si="14"/>
        <v>6.94</v>
      </c>
      <c r="AB26" s="81">
        <f>ROUND((#REF!+#REF!)/10000,2)</f>
        <v>357.45</v>
      </c>
      <c r="AC26" s="107">
        <f t="shared" si="15"/>
        <v>56.24</v>
      </c>
      <c r="AD26" s="107">
        <f>ROUND(#REF!/10000,2)-'[1]医院(累计打印)'!Z26</f>
        <v>774.07</v>
      </c>
      <c r="AE26" s="108">
        <f>#REF!</f>
        <v>480.96</v>
      </c>
      <c r="AF26" s="108">
        <f>#REF!</f>
        <v>7.88</v>
      </c>
      <c r="AG26" s="112">
        <f>ROUND(#REF!/#REF!*100,2)</f>
        <v>4.8</v>
      </c>
      <c r="AH26" s="110">
        <v>4.8</v>
      </c>
      <c r="AI26" s="96">
        <f>#REF!</f>
        <v>72.73</v>
      </c>
      <c r="AJ26" s="74">
        <f>#REF!</f>
        <v>156.46</v>
      </c>
      <c r="AK26" s="113"/>
      <c r="AL26" s="108">
        <f>ROUND(#REF!/#REF!,2)</f>
        <v>53.54</v>
      </c>
      <c r="AM26" s="108">
        <f t="shared" si="16"/>
        <v>34.22</v>
      </c>
      <c r="AN26" s="108">
        <f>ROUND(#REF!/#REF!,2)</f>
        <v>16.05</v>
      </c>
      <c r="AO26" s="108">
        <f t="shared" si="17"/>
        <v>10.26</v>
      </c>
      <c r="AP26" s="108">
        <f>ROUND(#REF!/#REF!,2)</f>
        <v>25.58</v>
      </c>
      <c r="AQ26" s="108">
        <f t="shared" si="18"/>
        <v>16.350000000000001</v>
      </c>
      <c r="AR26" s="108">
        <f>ROUND((#REF!+#REF!)/#REF!,2)</f>
        <v>31.87</v>
      </c>
      <c r="AS26" s="108">
        <f t="shared" si="19"/>
        <v>20.37</v>
      </c>
      <c r="AT26" s="108">
        <f t="shared" si="20"/>
        <v>29.42</v>
      </c>
      <c r="AU26" s="108">
        <f t="shared" si="21"/>
        <v>18.8</v>
      </c>
      <c r="AV26" s="108">
        <f>#REF!</f>
        <v>3789.96</v>
      </c>
      <c r="AW26" s="118"/>
      <c r="AX26" s="108">
        <f>ROUND((#REF!/#REF!)*#REF!,2)</f>
        <v>497.84</v>
      </c>
      <c r="AY26" s="108">
        <f t="shared" si="22"/>
        <v>13.14</v>
      </c>
      <c r="AZ26" s="108">
        <f>ROUND((#REF!/#REF!)*#REF!,2)</f>
        <v>436.32</v>
      </c>
      <c r="BA26" s="108">
        <f t="shared" si="23"/>
        <v>11.51</v>
      </c>
      <c r="BB26" s="108">
        <f>ROUND((#REF!/#REF!)*#REF!,2)</f>
        <v>517.72</v>
      </c>
      <c r="BC26" s="108">
        <f t="shared" si="24"/>
        <v>13.66</v>
      </c>
      <c r="BD26" s="108">
        <f>ROUND((#REF!/#REF!)*#REF!,2)</f>
        <v>365.49</v>
      </c>
      <c r="BE26" s="108">
        <f t="shared" si="25"/>
        <v>9.64</v>
      </c>
      <c r="BF26" s="108">
        <f>ROUND((#REF!+#REF!+#REF!)/#REF!*#REF!,2)</f>
        <v>764.13</v>
      </c>
      <c r="BG26" s="108">
        <f t="shared" si="26"/>
        <v>20.16</v>
      </c>
      <c r="BH26" s="108">
        <f t="shared" si="27"/>
        <v>1208.46</v>
      </c>
      <c r="BI26" s="108">
        <f t="shared" si="28"/>
        <v>31.89</v>
      </c>
    </row>
    <row r="27" spans="1:61" s="60" customFormat="1" ht="15" hidden="1" customHeight="1">
      <c r="A27" s="69" t="s">
        <v>57</v>
      </c>
      <c r="B27" s="37">
        <f>ROUND(#REF!/10000,2)</f>
        <v>0</v>
      </c>
      <c r="C27" s="92" t="e">
        <f>ROUND((#REF!-#REF!)/#REF!%,2)</f>
        <v>#DIV/0!</v>
      </c>
      <c r="D27" s="70">
        <f t="shared" si="29"/>
        <v>0</v>
      </c>
      <c r="E27" s="93" t="e">
        <f t="shared" si="1"/>
        <v>#DIV/0!</v>
      </c>
      <c r="F27" s="91">
        <f>ROUND(#REF!/10000,2)</f>
        <v>0</v>
      </c>
      <c r="G27" s="91" t="e">
        <f t="shared" si="2"/>
        <v>#DIV/0!</v>
      </c>
      <c r="H27" s="37">
        <f>ROUND((#REF!+#REF!+#REF!+#REF!)/10000,2)</f>
        <v>0</v>
      </c>
      <c r="I27" s="74" t="e">
        <f t="shared" si="4"/>
        <v>#DIV/0!</v>
      </c>
      <c r="J27" s="74">
        <f t="shared" si="30"/>
        <v>0</v>
      </c>
      <c r="K27" s="74" t="e">
        <f t="shared" si="5"/>
        <v>#DIV/0!</v>
      </c>
      <c r="L27" s="74">
        <f t="shared" si="31"/>
        <v>0</v>
      </c>
      <c r="M27" s="74" t="e">
        <f t="shared" si="6"/>
        <v>#DIV/0!</v>
      </c>
      <c r="N27" s="95"/>
      <c r="O27" s="74">
        <f>ROUND((#REF!+#REF!)/10000,2)</f>
        <v>0</v>
      </c>
      <c r="P27" s="96" t="e">
        <f t="shared" si="7"/>
        <v>#DIV/0!</v>
      </c>
      <c r="Q27" s="74">
        <f>ROUND((#REF!+#REF!)/10000,2)</f>
        <v>0</v>
      </c>
      <c r="R27" s="96" t="e">
        <f t="shared" si="8"/>
        <v>#DIV/0!</v>
      </c>
      <c r="S27" s="74">
        <f t="shared" si="9"/>
        <v>0</v>
      </c>
      <c r="T27" s="74" t="e">
        <f t="shared" si="10"/>
        <v>#DIV/0!</v>
      </c>
      <c r="U27" s="102">
        <v>30</v>
      </c>
      <c r="V27" s="74">
        <f>ROUND(#REF!/10000,2)</f>
        <v>0</v>
      </c>
      <c r="W27" s="74" t="e">
        <f t="shared" si="12"/>
        <v>#DIV/0!</v>
      </c>
      <c r="X27" s="76">
        <f>ROUND(#REF!/10000,2)</f>
        <v>0</v>
      </c>
      <c r="Y27" s="74" t="e">
        <f t="shared" si="13"/>
        <v>#DIV/0!</v>
      </c>
      <c r="Z27" s="106">
        <f>ROUND((#REF!+#REF!)/10000,2)</f>
        <v>0</v>
      </c>
      <c r="AA27" s="74" t="e">
        <f t="shared" si="14"/>
        <v>#DIV/0!</v>
      </c>
      <c r="AB27" s="81">
        <f>ROUND((#REF!+#REF!)/10000,2)</f>
        <v>0</v>
      </c>
      <c r="AC27" s="107" t="e">
        <f t="shared" si="15"/>
        <v>#DIV/0!</v>
      </c>
      <c r="AD27" s="107">
        <f>ROUND(#REF!/10000,2)-'[1]医院(累计打印)'!Z27</f>
        <v>0</v>
      </c>
      <c r="AE27" s="108" t="e">
        <f>#REF!</f>
        <v>#DIV/0!</v>
      </c>
      <c r="AF27" s="108" t="e">
        <f>#REF!</f>
        <v>#DIV/0!</v>
      </c>
      <c r="AG27" s="112" t="e">
        <f>ROUND(#REF!/#REF!*100,2)</f>
        <v>#DIV/0!</v>
      </c>
      <c r="AH27" s="110"/>
      <c r="AI27" s="96" t="e">
        <f>#REF!</f>
        <v>#DIV/0!</v>
      </c>
      <c r="AJ27" s="74" t="e">
        <f>#REF!</f>
        <v>#DIV/0!</v>
      </c>
      <c r="AK27" s="111"/>
      <c r="AL27" s="108" t="e">
        <f>ROUND(#REF!/#REF!,2)</f>
        <v>#DIV/0!</v>
      </c>
      <c r="AM27" s="108" t="e">
        <f t="shared" si="16"/>
        <v>#DIV/0!</v>
      </c>
      <c r="AN27" s="108" t="e">
        <f>ROUND(#REF!/#REF!,2)</f>
        <v>#DIV/0!</v>
      </c>
      <c r="AO27" s="108" t="e">
        <f t="shared" si="17"/>
        <v>#DIV/0!</v>
      </c>
      <c r="AP27" s="108" t="e">
        <f>ROUND(#REF!/#REF!,2)</f>
        <v>#DIV/0!</v>
      </c>
      <c r="AQ27" s="108" t="e">
        <f t="shared" si="18"/>
        <v>#DIV/0!</v>
      </c>
      <c r="AR27" s="108" t="e">
        <f>ROUND((#REF!+#REF!)/#REF!,2)</f>
        <v>#DIV/0!</v>
      </c>
      <c r="AS27" s="108" t="e">
        <f t="shared" si="19"/>
        <v>#DIV/0!</v>
      </c>
      <c r="AT27" s="108" t="e">
        <f t="shared" si="20"/>
        <v>#DIV/0!</v>
      </c>
      <c r="AU27" s="108" t="e">
        <f t="shared" si="21"/>
        <v>#DIV/0!</v>
      </c>
      <c r="AV27" s="108" t="e">
        <f>#REF!</f>
        <v>#DIV/0!</v>
      </c>
      <c r="AW27" s="118"/>
      <c r="AX27" s="108" t="e">
        <f>ROUND((#REF!/#REF!)*#REF!,2)</f>
        <v>#DIV/0!</v>
      </c>
      <c r="AY27" s="108" t="e">
        <f t="shared" si="22"/>
        <v>#DIV/0!</v>
      </c>
      <c r="AZ27" s="108" t="e">
        <f>ROUND((#REF!/#REF!)*#REF!,2)</f>
        <v>#DIV/0!</v>
      </c>
      <c r="BA27" s="108" t="e">
        <f t="shared" si="23"/>
        <v>#DIV/0!</v>
      </c>
      <c r="BB27" s="108" t="e">
        <f>ROUND((#REF!/#REF!)*#REF!,2)</f>
        <v>#DIV/0!</v>
      </c>
      <c r="BC27" s="108" t="e">
        <f t="shared" si="24"/>
        <v>#DIV/0!</v>
      </c>
      <c r="BD27" s="108" t="e">
        <f>ROUND((#REF!/#REF!)*#REF!,2)</f>
        <v>#DIV/0!</v>
      </c>
      <c r="BE27" s="108" t="e">
        <f t="shared" si="25"/>
        <v>#DIV/0!</v>
      </c>
      <c r="BF27" s="108" t="e">
        <f>ROUND((#REF!+#REF!+#REF!)/#REF!*#REF!,2)</f>
        <v>#DIV/0!</v>
      </c>
      <c r="BG27" s="108" t="e">
        <f t="shared" si="26"/>
        <v>#DIV/0!</v>
      </c>
      <c r="BH27" s="108" t="e">
        <f t="shared" si="27"/>
        <v>#DIV/0!</v>
      </c>
      <c r="BI27" s="108" t="e">
        <f t="shared" si="28"/>
        <v>#DIV/0!</v>
      </c>
    </row>
    <row r="28" spans="1:61" s="60" customFormat="1" ht="21" customHeight="1">
      <c r="A28" s="69" t="s">
        <v>58</v>
      </c>
      <c r="B28" s="37">
        <f>ROUND(#REF!/10000,2)</f>
        <v>6159.49</v>
      </c>
      <c r="C28" s="92">
        <f>ROUND((#REF!-#REF!)/#REF!%,2)</f>
        <v>11.24</v>
      </c>
      <c r="D28" s="70">
        <f t="shared" si="29"/>
        <v>2929.63</v>
      </c>
      <c r="E28" s="93">
        <f t="shared" si="1"/>
        <v>47.57</v>
      </c>
      <c r="F28" s="91">
        <f>ROUND(#REF!/10000,2)</f>
        <v>216.75</v>
      </c>
      <c r="G28" s="91">
        <f t="shared" si="2"/>
        <v>3.52</v>
      </c>
      <c r="H28" s="37">
        <f>ROUND((#REF!+#REF!+#REF!+#REF!)/10000,2)</f>
        <v>720.03</v>
      </c>
      <c r="I28" s="74">
        <f t="shared" si="4"/>
        <v>11.69</v>
      </c>
      <c r="J28" s="74">
        <f t="shared" si="30"/>
        <v>1992.85</v>
      </c>
      <c r="K28" s="74">
        <f t="shared" si="5"/>
        <v>32.36</v>
      </c>
      <c r="L28" s="74">
        <f t="shared" si="31"/>
        <v>1378.43</v>
      </c>
      <c r="M28" s="74">
        <f t="shared" si="6"/>
        <v>22.38</v>
      </c>
      <c r="N28" s="95">
        <v>25</v>
      </c>
      <c r="O28" s="74">
        <f>ROUND((#REF!+#REF!)/10000,2)</f>
        <v>641.35</v>
      </c>
      <c r="P28" s="96">
        <f t="shared" si="7"/>
        <v>10.41</v>
      </c>
      <c r="Q28" s="74">
        <f>ROUND((#REF!+#REF!)/10000,2)</f>
        <v>737.08</v>
      </c>
      <c r="R28" s="96">
        <f t="shared" si="8"/>
        <v>11.97</v>
      </c>
      <c r="S28" s="74">
        <f t="shared" si="9"/>
        <v>1851.43</v>
      </c>
      <c r="T28" s="74">
        <f t="shared" si="10"/>
        <v>30.06</v>
      </c>
      <c r="U28" s="102">
        <v>30</v>
      </c>
      <c r="V28" s="74">
        <f>ROUND(#REF!/10000,2)</f>
        <v>1430.45</v>
      </c>
      <c r="W28" s="74">
        <f t="shared" si="12"/>
        <v>23.22</v>
      </c>
      <c r="X28" s="76">
        <f>ROUND(#REF!/10000,2)</f>
        <v>628.86</v>
      </c>
      <c r="Y28" s="74">
        <f t="shared" si="13"/>
        <v>43.96</v>
      </c>
      <c r="Z28" s="106">
        <f>ROUND((#REF!+#REF!)/10000,2)</f>
        <v>420.98</v>
      </c>
      <c r="AA28" s="74">
        <f t="shared" si="14"/>
        <v>6.83</v>
      </c>
      <c r="AB28" s="81">
        <f>ROUND((#REF!+#REF!)/10000,2)</f>
        <v>180.11</v>
      </c>
      <c r="AC28" s="107">
        <f t="shared" si="15"/>
        <v>42.78</v>
      </c>
      <c r="AD28" s="107">
        <f>ROUND(#REF!/10000,2)-'[1]医院(累计打印)'!Z28</f>
        <v>354.82</v>
      </c>
      <c r="AE28" s="108">
        <f>#REF!</f>
        <v>556.35</v>
      </c>
      <c r="AF28" s="108">
        <f>#REF!</f>
        <v>7.37</v>
      </c>
      <c r="AG28" s="112">
        <f>ROUND(#REF!/#REF!*100,2)</f>
        <v>5.47</v>
      </c>
      <c r="AH28" s="110">
        <v>4.5</v>
      </c>
      <c r="AI28" s="96">
        <f>#REF!</f>
        <v>89.56</v>
      </c>
      <c r="AJ28" s="74">
        <f>#REF!</f>
        <v>171.36</v>
      </c>
      <c r="AK28" s="111">
        <v>130</v>
      </c>
      <c r="AL28" s="108">
        <f>ROUND(#REF!/#REF!,2)</f>
        <v>50.34</v>
      </c>
      <c r="AM28" s="108">
        <f t="shared" si="16"/>
        <v>29.38</v>
      </c>
      <c r="AN28" s="108">
        <f>ROUND(#REF!/#REF!,2)</f>
        <v>16.64</v>
      </c>
      <c r="AO28" s="108">
        <f t="shared" si="17"/>
        <v>9.7100000000000009</v>
      </c>
      <c r="AP28" s="108">
        <f>ROUND(#REF!/#REF!,2)</f>
        <v>20.97</v>
      </c>
      <c r="AQ28" s="108">
        <f t="shared" si="18"/>
        <v>12.24</v>
      </c>
      <c r="AR28" s="108">
        <f>ROUND((#REF!+#REF!)/#REF!,2)</f>
        <v>28.52</v>
      </c>
      <c r="AS28" s="108">
        <f t="shared" si="19"/>
        <v>16.64</v>
      </c>
      <c r="AT28" s="108">
        <f t="shared" si="20"/>
        <v>54.89</v>
      </c>
      <c r="AU28" s="108">
        <f t="shared" si="21"/>
        <v>32.03</v>
      </c>
      <c r="AV28" s="108">
        <f>#REF!</f>
        <v>4100.3</v>
      </c>
      <c r="AW28" s="118"/>
      <c r="AX28" s="108">
        <f>ROUND((#REF!/#REF!)*#REF!,2)</f>
        <v>774.99</v>
      </c>
      <c r="AY28" s="108">
        <f t="shared" si="22"/>
        <v>18.899999999999999</v>
      </c>
      <c r="AZ28" s="108">
        <f>ROUND((#REF!/#REF!)*#REF!,2)</f>
        <v>408.97</v>
      </c>
      <c r="BA28" s="108">
        <f t="shared" si="23"/>
        <v>9.9700000000000006</v>
      </c>
      <c r="BB28" s="108">
        <f>ROUND((#REF!/#REF!)*#REF!,2)</f>
        <v>555.67999999999995</v>
      </c>
      <c r="BC28" s="108">
        <f t="shared" si="24"/>
        <v>13.55</v>
      </c>
      <c r="BD28" s="108">
        <f>ROUND((#REF!/#REF!)*#REF!,2)</f>
        <v>374.28</v>
      </c>
      <c r="BE28" s="108">
        <f t="shared" si="25"/>
        <v>9.1300000000000008</v>
      </c>
      <c r="BF28" s="108">
        <f>ROUND((#REF!+#REF!+#REF!)/#REF!*#REF!,2)</f>
        <v>582.32000000000005</v>
      </c>
      <c r="BG28" s="108">
        <f t="shared" si="26"/>
        <v>14.2</v>
      </c>
      <c r="BH28" s="108">
        <f t="shared" si="27"/>
        <v>1404.06</v>
      </c>
      <c r="BI28" s="108">
        <f t="shared" si="28"/>
        <v>34.25</v>
      </c>
    </row>
    <row r="29" spans="1:61" s="60" customFormat="1" ht="21" customHeight="1">
      <c r="A29" s="69" t="s">
        <v>59</v>
      </c>
      <c r="B29" s="37">
        <f>ROUND(#REF!/10000,2)</f>
        <v>2014.85</v>
      </c>
      <c r="C29" s="92">
        <f>ROUND((#REF!-#REF!)/#REF!%,2)</f>
        <v>7.37</v>
      </c>
      <c r="D29" s="70">
        <f t="shared" si="29"/>
        <v>1038.8599999999999</v>
      </c>
      <c r="E29" s="93">
        <f t="shared" si="1"/>
        <v>51.56</v>
      </c>
      <c r="F29" s="91">
        <f>ROUND(#REF!/10000,2)</f>
        <v>88.87</v>
      </c>
      <c r="G29" s="91">
        <f t="shared" si="2"/>
        <v>4.41</v>
      </c>
      <c r="H29" s="37">
        <f>ROUND((#REF!+#REF!+#REF!+#REF!)/10000,2)</f>
        <v>220.55</v>
      </c>
      <c r="I29" s="74">
        <f t="shared" si="4"/>
        <v>10.95</v>
      </c>
      <c r="J29" s="74">
        <f t="shared" si="30"/>
        <v>729.44</v>
      </c>
      <c r="K29" s="74">
        <f t="shared" si="5"/>
        <v>36.200000000000003</v>
      </c>
      <c r="L29" s="74">
        <f t="shared" si="31"/>
        <v>413.53</v>
      </c>
      <c r="M29" s="74">
        <f t="shared" si="6"/>
        <v>20.52</v>
      </c>
      <c r="N29" s="95">
        <v>25</v>
      </c>
      <c r="O29" s="74">
        <f>ROUND((#REF!+#REF!)/10000,2)</f>
        <v>217.17</v>
      </c>
      <c r="P29" s="96">
        <f t="shared" si="7"/>
        <v>10.78</v>
      </c>
      <c r="Q29" s="74">
        <f>ROUND((#REF!+#REF!)/10000,2)</f>
        <v>196.36</v>
      </c>
      <c r="R29" s="96">
        <f t="shared" si="8"/>
        <v>9.75</v>
      </c>
      <c r="S29" s="74">
        <f t="shared" si="9"/>
        <v>562.46</v>
      </c>
      <c r="T29" s="74">
        <f t="shared" si="10"/>
        <v>27.92</v>
      </c>
      <c r="U29" s="102">
        <v>30</v>
      </c>
      <c r="V29" s="74">
        <f>ROUND(#REF!/10000,2)</f>
        <v>471.64</v>
      </c>
      <c r="W29" s="74">
        <f t="shared" si="12"/>
        <v>23.41</v>
      </c>
      <c r="X29" s="76">
        <f>ROUND(#REF!/10000,2)</f>
        <v>286.89999999999998</v>
      </c>
      <c r="Y29" s="74">
        <f t="shared" si="13"/>
        <v>60.83</v>
      </c>
      <c r="Z29" s="106">
        <f>ROUND((#REF!+#REF!)/10000,2)</f>
        <v>90.82</v>
      </c>
      <c r="AA29" s="74">
        <f t="shared" si="14"/>
        <v>4.51</v>
      </c>
      <c r="AB29" s="81">
        <f>ROUND((#REF!+#REF!)/10000,2)</f>
        <v>38.729999999999997</v>
      </c>
      <c r="AC29" s="107">
        <f t="shared" si="15"/>
        <v>42.64</v>
      </c>
      <c r="AD29" s="107">
        <f>ROUND(#REF!/10000,2)-'[1]医院(累计打印)'!Z29</f>
        <v>109.94</v>
      </c>
      <c r="AE29" s="108">
        <f>#REF!</f>
        <v>466</v>
      </c>
      <c r="AF29" s="108">
        <f>#REF!</f>
        <v>8.7200000000000006</v>
      </c>
      <c r="AG29" s="112">
        <f>ROUND(#REF!/#REF!*100,2)</f>
        <v>7.32</v>
      </c>
      <c r="AH29" s="110">
        <v>4.5</v>
      </c>
      <c r="AI29" s="96">
        <f>#REF!</f>
        <v>67.16</v>
      </c>
      <c r="AJ29" s="74">
        <f>#REF!</f>
        <v>138.86000000000001</v>
      </c>
      <c r="AK29" s="111">
        <v>130</v>
      </c>
      <c r="AL29" s="108">
        <f>ROUND(#REF!/#REF!,2)</f>
        <v>62.65</v>
      </c>
      <c r="AM29" s="108">
        <f t="shared" si="16"/>
        <v>45.12</v>
      </c>
      <c r="AN29" s="108">
        <f>ROUND(#REF!/#REF!,2)</f>
        <v>12.31</v>
      </c>
      <c r="AO29" s="108">
        <f t="shared" si="17"/>
        <v>8.8699999999999992</v>
      </c>
      <c r="AP29" s="108">
        <f>ROUND(#REF!/#REF!,2)</f>
        <v>20.260000000000002</v>
      </c>
      <c r="AQ29" s="108">
        <f t="shared" si="18"/>
        <v>14.59</v>
      </c>
      <c r="AR29" s="108">
        <f>ROUND((#REF!+#REF!)/#REF!,2)</f>
        <v>23.75</v>
      </c>
      <c r="AS29" s="108">
        <f t="shared" si="19"/>
        <v>17.100000000000001</v>
      </c>
      <c r="AT29" s="108">
        <f t="shared" si="20"/>
        <v>19.89</v>
      </c>
      <c r="AU29" s="108">
        <f t="shared" si="21"/>
        <v>14.32</v>
      </c>
      <c r="AV29" s="108">
        <f>#REF!</f>
        <v>4063.52</v>
      </c>
      <c r="AW29" s="118"/>
      <c r="AX29" s="108">
        <f>ROUND((#REF!/#REF!)*#REF!,2)</f>
        <v>534.9</v>
      </c>
      <c r="AY29" s="108">
        <f t="shared" si="22"/>
        <v>13.16</v>
      </c>
      <c r="AZ29" s="108">
        <f>ROUND((#REF!/#REF!)*#REF!,2)</f>
        <v>252.02</v>
      </c>
      <c r="BA29" s="108">
        <f t="shared" si="23"/>
        <v>6.2</v>
      </c>
      <c r="BB29" s="108">
        <f>ROUND((#REF!/#REF!)*#REF!,2)</f>
        <v>412.82</v>
      </c>
      <c r="BC29" s="108">
        <f t="shared" si="24"/>
        <v>10.16</v>
      </c>
      <c r="BD29" s="108">
        <f>ROUND((#REF!/#REF!)*#REF!,2)</f>
        <v>364.91</v>
      </c>
      <c r="BE29" s="108">
        <f t="shared" si="25"/>
        <v>8.98</v>
      </c>
      <c r="BF29" s="108">
        <f>ROUND((#REF!+#REF!+#REF!)/#REF!*#REF!,2)</f>
        <v>590.58000000000004</v>
      </c>
      <c r="BG29" s="108">
        <f t="shared" si="26"/>
        <v>14.53</v>
      </c>
      <c r="BH29" s="108">
        <f t="shared" si="27"/>
        <v>1908.29</v>
      </c>
      <c r="BI29" s="108">
        <f t="shared" si="28"/>
        <v>46.97</v>
      </c>
    </row>
    <row r="30" spans="1:61" s="60" customFormat="1" ht="21" customHeight="1">
      <c r="A30" s="69" t="s">
        <v>60</v>
      </c>
      <c r="B30" s="37">
        <f>ROUND(#REF!/10000,2)</f>
        <v>4572.25</v>
      </c>
      <c r="C30" s="92">
        <f>ROUND((#REF!-#REF!)/#REF!%,2)</f>
        <v>14.59</v>
      </c>
      <c r="D30" s="70">
        <f t="shared" si="29"/>
        <v>1869.51</v>
      </c>
      <c r="E30" s="93">
        <f t="shared" si="1"/>
        <v>40.89</v>
      </c>
      <c r="F30" s="91">
        <f>ROUND(#REF!/10000,2)</f>
        <v>200.58</v>
      </c>
      <c r="G30" s="91">
        <f t="shared" si="2"/>
        <v>4.3899999999999997</v>
      </c>
      <c r="H30" s="37">
        <f>ROUND((#REF!+#REF!+#REF!+#REF!)/10000,2)</f>
        <v>486.23</v>
      </c>
      <c r="I30" s="74">
        <f t="shared" si="4"/>
        <v>10.63</v>
      </c>
      <c r="J30" s="74">
        <f t="shared" si="30"/>
        <v>1182.7</v>
      </c>
      <c r="K30" s="74">
        <f t="shared" si="5"/>
        <v>25.87</v>
      </c>
      <c r="L30" s="74">
        <f t="shared" si="31"/>
        <v>1285.1400000000001</v>
      </c>
      <c r="M30" s="74">
        <f t="shared" si="6"/>
        <v>28.11</v>
      </c>
      <c r="N30" s="95">
        <v>25</v>
      </c>
      <c r="O30" s="74">
        <f>ROUND((#REF!+#REF!)/10000,2)</f>
        <v>700.75</v>
      </c>
      <c r="P30" s="96">
        <f t="shared" si="7"/>
        <v>15.33</v>
      </c>
      <c r="Q30" s="74">
        <f>ROUND((#REF!+#REF!)/10000,2)</f>
        <v>584.39</v>
      </c>
      <c r="R30" s="96">
        <f t="shared" si="8"/>
        <v>12.78</v>
      </c>
      <c r="S30" s="74">
        <f t="shared" si="9"/>
        <v>1417.6</v>
      </c>
      <c r="T30" s="74">
        <f t="shared" si="10"/>
        <v>31</v>
      </c>
      <c r="U30" s="102">
        <v>30</v>
      </c>
      <c r="V30" s="74">
        <f>ROUND(#REF!/10000,2)</f>
        <v>1097.55</v>
      </c>
      <c r="W30" s="74">
        <f t="shared" si="12"/>
        <v>24</v>
      </c>
      <c r="X30" s="76">
        <f>ROUND(#REF!/10000,2)</f>
        <v>439.02</v>
      </c>
      <c r="Y30" s="74">
        <f t="shared" si="13"/>
        <v>40</v>
      </c>
      <c r="Z30" s="106">
        <f>ROUND((#REF!+#REF!)/10000,2)</f>
        <v>320.05</v>
      </c>
      <c r="AA30" s="74">
        <f t="shared" si="14"/>
        <v>7</v>
      </c>
      <c r="AB30" s="81">
        <f>ROUND((#REF!+#REF!)/10000,2)</f>
        <v>107.45</v>
      </c>
      <c r="AC30" s="107">
        <f t="shared" si="15"/>
        <v>33.57</v>
      </c>
      <c r="AD30" s="107">
        <f>ROUND(#REF!/10000,2)-'[1]医院(累计打印)'!Z30</f>
        <v>442.31</v>
      </c>
      <c r="AE30" s="108">
        <f>#REF!</f>
        <v>526.38</v>
      </c>
      <c r="AF30" s="108">
        <f>#REF!</f>
        <v>6.59</v>
      </c>
      <c r="AG30" s="112">
        <f>ROUND(#REF!/#REF!*100,2)</f>
        <v>4.3099999999999996</v>
      </c>
      <c r="AH30" s="110">
        <v>4.8</v>
      </c>
      <c r="AI30" s="96">
        <f>#REF!</f>
        <v>94.05</v>
      </c>
      <c r="AJ30" s="74">
        <f>#REF!</f>
        <v>118.43</v>
      </c>
      <c r="AK30" s="111">
        <v>130</v>
      </c>
      <c r="AL30" s="108">
        <f>ROUND(#REF!/#REF!,2)</f>
        <v>38.51</v>
      </c>
      <c r="AM30" s="108">
        <f t="shared" si="16"/>
        <v>32.520000000000003</v>
      </c>
      <c r="AN30" s="108">
        <f>ROUND(#REF!/#REF!,2)</f>
        <v>14.32</v>
      </c>
      <c r="AO30" s="108">
        <f t="shared" si="17"/>
        <v>12.09</v>
      </c>
      <c r="AP30" s="108">
        <f>ROUND(#REF!/#REF!,2)</f>
        <v>21.97</v>
      </c>
      <c r="AQ30" s="108">
        <f t="shared" si="18"/>
        <v>18.55</v>
      </c>
      <c r="AR30" s="108">
        <f>ROUND((#REF!+#REF!)/#REF!,2)</f>
        <v>19.3</v>
      </c>
      <c r="AS30" s="108">
        <f t="shared" si="19"/>
        <v>16.3</v>
      </c>
      <c r="AT30" s="108">
        <f t="shared" si="20"/>
        <v>24.33</v>
      </c>
      <c r="AU30" s="108">
        <f t="shared" si="21"/>
        <v>20.54</v>
      </c>
      <c r="AV30" s="108">
        <f>#REF!</f>
        <v>3468.84</v>
      </c>
      <c r="AW30" s="118"/>
      <c r="AX30" s="108">
        <f>ROUND((#REF!/#REF!)*#REF!,2)</f>
        <v>604.65</v>
      </c>
      <c r="AY30" s="108">
        <f t="shared" si="22"/>
        <v>17.43</v>
      </c>
      <c r="AZ30" s="108">
        <f>ROUND((#REF!/#REF!)*#REF!,2)</f>
        <v>397.71</v>
      </c>
      <c r="BA30" s="108">
        <f t="shared" si="23"/>
        <v>11.47</v>
      </c>
      <c r="BB30" s="108">
        <f>ROUND((#REF!/#REF!)*#REF!,2)</f>
        <v>461.82</v>
      </c>
      <c r="BC30" s="108">
        <f t="shared" si="24"/>
        <v>13.31</v>
      </c>
      <c r="BD30" s="108">
        <f>ROUND((#REF!/#REF!)*#REF!,2)</f>
        <v>445.33</v>
      </c>
      <c r="BE30" s="108">
        <f t="shared" si="25"/>
        <v>12.84</v>
      </c>
      <c r="BF30" s="108">
        <f>ROUND((#REF!+#REF!+#REF!)/#REF!*#REF!,2)</f>
        <v>486.94</v>
      </c>
      <c r="BG30" s="108">
        <f t="shared" si="26"/>
        <v>14.04</v>
      </c>
      <c r="BH30" s="108">
        <f t="shared" si="27"/>
        <v>1072.3900000000001</v>
      </c>
      <c r="BI30" s="108">
        <f t="shared" si="28"/>
        <v>30.91</v>
      </c>
    </row>
    <row r="31" spans="1:61" s="60" customFormat="1" ht="21" customHeight="1">
      <c r="A31" s="69" t="s">
        <v>61</v>
      </c>
      <c r="B31" s="37"/>
      <c r="C31" s="92"/>
      <c r="D31" s="70"/>
      <c r="E31" s="93"/>
      <c r="F31" s="91"/>
      <c r="G31" s="91"/>
      <c r="H31" s="37"/>
      <c r="I31" s="74"/>
      <c r="J31" s="74"/>
      <c r="K31" s="74"/>
      <c r="L31" s="74"/>
      <c r="M31" s="74"/>
      <c r="N31" s="97"/>
      <c r="O31" s="74"/>
      <c r="P31" s="96"/>
      <c r="Q31" s="74"/>
      <c r="R31" s="96"/>
      <c r="S31" s="74"/>
      <c r="T31" s="74"/>
      <c r="U31" s="103"/>
      <c r="V31" s="74"/>
      <c r="W31" s="74"/>
      <c r="X31" s="76"/>
      <c r="Y31" s="74"/>
      <c r="Z31" s="106"/>
      <c r="AA31" s="74"/>
      <c r="AB31" s="81"/>
      <c r="AC31" s="107"/>
      <c r="AD31" s="107"/>
      <c r="AE31" s="108"/>
      <c r="AF31" s="108"/>
      <c r="AG31" s="112"/>
      <c r="AH31" s="114"/>
      <c r="AI31" s="96"/>
      <c r="AJ31" s="74"/>
      <c r="AK31" s="115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19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</row>
    <row r="32" spans="1:61" s="60" customFormat="1" ht="21" customHeight="1">
      <c r="A32" s="69" t="s">
        <v>62</v>
      </c>
      <c r="B32" s="37">
        <f>ROUND(#REF!/10000,2)</f>
        <v>1719.71</v>
      </c>
      <c r="C32" s="92">
        <f>ROUND((#REF!-#REF!)/#REF!%,2)</f>
        <v>19.100000000000001</v>
      </c>
      <c r="D32" s="70">
        <f t="shared" ref="D32:D34" si="32">F32+H32+J32</f>
        <v>805.21</v>
      </c>
      <c r="E32" s="93">
        <f t="shared" ref="E32:E34" si="33">100-W32-AA32-M32</f>
        <v>46.83</v>
      </c>
      <c r="F32" s="91">
        <f>ROUND(#REF!/10000,2)</f>
        <v>159.57</v>
      </c>
      <c r="G32" s="91">
        <f t="shared" ref="G32:G34" si="34">ROUND(F32/B32%,2)</f>
        <v>9.2799999999999994</v>
      </c>
      <c r="H32" s="37">
        <f>ROUND((#REF!+#REF!+#REF!+#REF!)/10000,2)</f>
        <v>273.94</v>
      </c>
      <c r="I32" s="74">
        <f t="shared" ref="I32:I34" si="35">ROUND(H32/B32%,2)</f>
        <v>15.93</v>
      </c>
      <c r="J32" s="74">
        <f t="shared" ref="J32:J34" si="36">B32-L32-V32-Z32-F32-H32</f>
        <v>371.7</v>
      </c>
      <c r="K32" s="74">
        <f t="shared" ref="K32:K34" si="37">100-M32-W32-AA32-G32-I32</f>
        <v>21.62</v>
      </c>
      <c r="L32" s="74">
        <f t="shared" ref="L32:L34" si="38">O32+Q32</f>
        <v>153.13</v>
      </c>
      <c r="M32" s="74">
        <f t="shared" ref="M32:M34" si="39">ROUND(L32/B32%,2)</f>
        <v>8.9</v>
      </c>
      <c r="N32" s="97"/>
      <c r="O32" s="74">
        <f>ROUND((#REF!+#REF!)/10000,2)</f>
        <v>110.75</v>
      </c>
      <c r="P32" s="96">
        <f t="shared" ref="P32:P34" si="40">ROUND(O32/B32%,2)</f>
        <v>6.44</v>
      </c>
      <c r="Q32" s="74">
        <f>ROUND((#REF!+#REF!)/10000,2)</f>
        <v>42.38</v>
      </c>
      <c r="R32" s="96">
        <f t="shared" ref="R32:R34" si="41">ROUND(Q32/B32%,2)</f>
        <v>2.46</v>
      </c>
      <c r="S32" s="74">
        <f t="shared" ref="S32:S34" si="42">V32+Z32</f>
        <v>761.37</v>
      </c>
      <c r="T32" s="74">
        <f t="shared" ref="T32:T34" si="43">ROUND(S32/B32%,2)</f>
        <v>44.27</v>
      </c>
      <c r="U32" s="103"/>
      <c r="V32" s="74">
        <f>ROUND(#REF!/10000,2)</f>
        <v>759.77</v>
      </c>
      <c r="W32" s="74">
        <f t="shared" ref="W32:W34" si="44">ROUND(V32/B32%,2)</f>
        <v>44.18</v>
      </c>
      <c r="X32" s="76">
        <f>ROUND(#REF!/10000,2)</f>
        <v>265.92</v>
      </c>
      <c r="Y32" s="74">
        <f t="shared" ref="Y32:Y34" si="45">ROUND(X32/V32%,2)</f>
        <v>35</v>
      </c>
      <c r="Z32" s="106">
        <f>ROUND((#REF!+#REF!)/10000,2)</f>
        <v>1.6</v>
      </c>
      <c r="AA32" s="74">
        <f t="shared" ref="AA32:AA34" si="46">ROUND(Z32/B32%,2)</f>
        <v>0.09</v>
      </c>
      <c r="AB32" s="81">
        <f>ROUND((#REF!+#REF!)/10000,2)</f>
        <v>0</v>
      </c>
      <c r="AC32" s="107">
        <f t="shared" ref="AC32:AC34" si="47">ROUND(AB32/Z32%,2)</f>
        <v>0</v>
      </c>
      <c r="AD32" s="107"/>
      <c r="AE32" s="108">
        <f>#REF!</f>
        <v>171.45</v>
      </c>
      <c r="AF32" s="108">
        <f>#REF!</f>
        <v>42.44</v>
      </c>
      <c r="AG32" s="112">
        <f>ROUND(#REF!/#REF!*100,2)</f>
        <v>4.9800000000000004</v>
      </c>
      <c r="AH32" s="114"/>
      <c r="AI32" s="96">
        <f>#REF!</f>
        <v>87.71</v>
      </c>
      <c r="AJ32" s="74">
        <f>#REF!</f>
        <v>382.06</v>
      </c>
      <c r="AK32" s="115"/>
      <c r="AL32" s="108">
        <f>ROUND(#REF!/#REF!,2)</f>
        <v>353.25</v>
      </c>
      <c r="AM32" s="108">
        <f t="shared" ref="AM32:AM34" si="48">ROUND(AL32/AJ32*100,2)</f>
        <v>92.46</v>
      </c>
      <c r="AN32" s="108">
        <f>ROUND(#REF!/#REF!,2)</f>
        <v>1.1299999999999999</v>
      </c>
      <c r="AO32" s="108">
        <f t="shared" ref="AO32:AO34" si="49">ROUND(AN32/AJ32*100,2)</f>
        <v>0.3</v>
      </c>
      <c r="AP32" s="108">
        <f>ROUND(#REF!/#REF!,2)</f>
        <v>5.62</v>
      </c>
      <c r="AQ32" s="108">
        <f t="shared" ref="AQ32:AQ34" si="50">ROUND(AP32/AJ32*100,2)</f>
        <v>1.47</v>
      </c>
      <c r="AR32" s="108">
        <f>ROUND((#REF!+#REF!)/#REF!,2)</f>
        <v>20.61</v>
      </c>
      <c r="AS32" s="108">
        <f t="shared" ref="AS32:AS34" si="51">ROUND(AR32/AJ32*100,2)</f>
        <v>5.39</v>
      </c>
      <c r="AT32" s="108">
        <f t="shared" ref="AT32:AT34" si="52">AJ32-AL32-AN32-AP32-AR32</f>
        <v>1.45</v>
      </c>
      <c r="AU32" s="108">
        <f t="shared" ref="AU32:AU34" si="53">100-AM32-AO32-AQ32-AS32</f>
        <v>0.380000000000007</v>
      </c>
      <c r="AV32" s="108">
        <f>#REF!</f>
        <v>7276.34</v>
      </c>
      <c r="AW32" s="119"/>
      <c r="AX32" s="108">
        <f>ROUND((#REF!/#REF!)*#REF!,2)</f>
        <v>1216.78</v>
      </c>
      <c r="AY32" s="108">
        <f t="shared" ref="AY32:AY34" si="54">ROUND(AX32/AV32*100,2)</f>
        <v>16.72</v>
      </c>
      <c r="AZ32" s="108">
        <f>ROUND((#REF!/#REF!)*#REF!,2)</f>
        <v>9.3800000000000008</v>
      </c>
      <c r="BA32" s="108">
        <f t="shared" ref="BA32:BA34" si="55">ROUND(AZ32/AV32*100,2)</f>
        <v>0.13</v>
      </c>
      <c r="BB32" s="108">
        <f>ROUND((#REF!/#REF!)*#REF!,2)</f>
        <v>269.08</v>
      </c>
      <c r="BC32" s="108">
        <f t="shared" ref="BC32:BC34" si="56">ROUND(BB32/AV32*100,2)</f>
        <v>3.7</v>
      </c>
      <c r="BD32" s="108">
        <f>ROUND((#REF!/#REF!)*#REF!,2)</f>
        <v>674.24</v>
      </c>
      <c r="BE32" s="108">
        <f t="shared" ref="BE32:BE34" si="57">ROUND(BD32/AV32*100,2)</f>
        <v>9.27</v>
      </c>
      <c r="BF32" s="108">
        <f>ROUND((#REF!+#REF!+#REF!)/#REF!*#REF!,2)</f>
        <v>2654.09</v>
      </c>
      <c r="BG32" s="108">
        <f t="shared" ref="BG32:BG34" si="58">ROUND(BF32/AV32*100,2)</f>
        <v>36.479999999999997</v>
      </c>
      <c r="BH32" s="108">
        <f t="shared" ref="BH32:BH34" si="59">AV32-AX32-AZ32-BB32-BD32-BF32</f>
        <v>2452.77</v>
      </c>
      <c r="BI32" s="108">
        <f t="shared" ref="BI32:BI34" si="60">100-AY32-BA32-BC32-BE32-BG32</f>
        <v>33.700000000000003</v>
      </c>
    </row>
    <row r="33" spans="1:61" s="60" customFormat="1" ht="21" customHeight="1">
      <c r="A33" s="69" t="s">
        <v>63</v>
      </c>
      <c r="B33" s="37">
        <f>ROUND(#REF!/10000,2)</f>
        <v>977.26</v>
      </c>
      <c r="C33" s="92">
        <f>ROUND((#REF!-#REF!)/#REF!%,2)</f>
        <v>33.979999999999997</v>
      </c>
      <c r="D33" s="70">
        <f t="shared" si="32"/>
        <v>691.09</v>
      </c>
      <c r="E33" s="93">
        <f t="shared" si="33"/>
        <v>70.72</v>
      </c>
      <c r="F33" s="91">
        <f>ROUND(#REF!/10000,2)</f>
        <v>108.9</v>
      </c>
      <c r="G33" s="91">
        <f t="shared" si="34"/>
        <v>11.14</v>
      </c>
      <c r="H33" s="37">
        <f>ROUND((#REF!+#REF!+#REF!+#REF!)/10000,2)</f>
        <v>205.41</v>
      </c>
      <c r="I33" s="74">
        <f t="shared" si="35"/>
        <v>21.02</v>
      </c>
      <c r="J33" s="74">
        <f t="shared" si="36"/>
        <v>376.78</v>
      </c>
      <c r="K33" s="74">
        <f t="shared" si="37"/>
        <v>38.56</v>
      </c>
      <c r="L33" s="74">
        <f t="shared" si="38"/>
        <v>83.28</v>
      </c>
      <c r="M33" s="74">
        <f t="shared" si="39"/>
        <v>8.52</v>
      </c>
      <c r="N33" s="97"/>
      <c r="O33" s="74">
        <f>ROUND((#REF!+#REF!)/10000,2)</f>
        <v>38.950000000000003</v>
      </c>
      <c r="P33" s="96">
        <f t="shared" si="40"/>
        <v>3.99</v>
      </c>
      <c r="Q33" s="74">
        <f>ROUND((#REF!+#REF!)/10000,2)</f>
        <v>44.33</v>
      </c>
      <c r="R33" s="96">
        <f t="shared" si="41"/>
        <v>4.54</v>
      </c>
      <c r="S33" s="74">
        <f t="shared" si="42"/>
        <v>202.89</v>
      </c>
      <c r="T33" s="74">
        <f t="shared" si="43"/>
        <v>20.76</v>
      </c>
      <c r="U33" s="103"/>
      <c r="V33" s="74">
        <f>ROUND(#REF!/10000,2)</f>
        <v>202.75</v>
      </c>
      <c r="W33" s="74">
        <f t="shared" si="44"/>
        <v>20.75</v>
      </c>
      <c r="X33" s="76">
        <f>ROUND(#REF!/10000,2)</f>
        <v>201.64</v>
      </c>
      <c r="Y33" s="74">
        <f t="shared" si="45"/>
        <v>99.45</v>
      </c>
      <c r="Z33" s="106">
        <f>ROUND((#REF!+#REF!)/10000,2)</f>
        <v>0.14000000000000001</v>
      </c>
      <c r="AA33" s="74">
        <f t="shared" si="46"/>
        <v>0.01</v>
      </c>
      <c r="AB33" s="81">
        <f>ROUND((#REF!+#REF!)/10000,2)</f>
        <v>0</v>
      </c>
      <c r="AC33" s="107">
        <f t="shared" si="47"/>
        <v>0</v>
      </c>
      <c r="AD33" s="107"/>
      <c r="AE33" s="108">
        <f>#REF!</f>
        <v>168.12</v>
      </c>
      <c r="AF33" s="108">
        <f>#REF!</f>
        <v>73.709999999999994</v>
      </c>
      <c r="AG33" s="112">
        <f>ROUND(#REF!/#REF!*100,2)</f>
        <v>7.6</v>
      </c>
      <c r="AH33" s="114"/>
      <c r="AI33" s="96">
        <f>#REF!</f>
        <v>100.56</v>
      </c>
      <c r="AJ33" s="74">
        <f>#REF!</f>
        <v>174.47</v>
      </c>
      <c r="AK33" s="115"/>
      <c r="AL33" s="108">
        <f>ROUND(#REF!/#REF!,2)</f>
        <v>152.28</v>
      </c>
      <c r="AM33" s="108">
        <f t="shared" si="48"/>
        <v>87.28</v>
      </c>
      <c r="AN33" s="108">
        <f>ROUND(#REF!/#REF!,2)</f>
        <v>4.08</v>
      </c>
      <c r="AO33" s="108">
        <f t="shared" si="49"/>
        <v>2.34</v>
      </c>
      <c r="AP33" s="108">
        <f>ROUND(#REF!/#REF!,2)</f>
        <v>1.97</v>
      </c>
      <c r="AQ33" s="108">
        <f t="shared" si="50"/>
        <v>1.1299999999999999</v>
      </c>
      <c r="AR33" s="108">
        <f>ROUND((#REF!+#REF!)/#REF!,2)</f>
        <v>12.96</v>
      </c>
      <c r="AS33" s="108">
        <f t="shared" si="51"/>
        <v>7.43</v>
      </c>
      <c r="AT33" s="108">
        <f t="shared" si="52"/>
        <v>3.18</v>
      </c>
      <c r="AU33" s="108">
        <f t="shared" si="53"/>
        <v>1.82</v>
      </c>
      <c r="AV33" s="108">
        <f>#REF!</f>
        <v>12392.13</v>
      </c>
      <c r="AW33" s="119"/>
      <c r="AX33" s="108">
        <f>ROUND((#REF!/#REF!)*#REF!,2)</f>
        <v>1476.68</v>
      </c>
      <c r="AY33" s="108">
        <f t="shared" si="54"/>
        <v>11.92</v>
      </c>
      <c r="AZ33" s="108">
        <f>ROUND((#REF!/#REF!)*#REF!,2)</f>
        <v>0.87</v>
      </c>
      <c r="BA33" s="108">
        <f t="shared" si="55"/>
        <v>0.01</v>
      </c>
      <c r="BB33" s="108">
        <f>ROUND((#REF!/#REF!)*#REF!,2)</f>
        <v>598.32000000000005</v>
      </c>
      <c r="BC33" s="108">
        <f t="shared" si="56"/>
        <v>4.83</v>
      </c>
      <c r="BD33" s="108">
        <f>ROUND((#REF!/#REF!)*#REF!,2)</f>
        <v>540.9</v>
      </c>
      <c r="BE33" s="108">
        <f t="shared" si="57"/>
        <v>4.3600000000000003</v>
      </c>
      <c r="BF33" s="108">
        <f>ROUND((#REF!+#REF!+#REF!)/#REF!*#REF!,2)</f>
        <v>4392.37</v>
      </c>
      <c r="BG33" s="108">
        <f t="shared" si="58"/>
        <v>35.44</v>
      </c>
      <c r="BH33" s="108">
        <f t="shared" si="59"/>
        <v>5382.99</v>
      </c>
      <c r="BI33" s="108">
        <f t="shared" si="60"/>
        <v>43.44</v>
      </c>
    </row>
    <row r="34" spans="1:61" s="60" customFormat="1" ht="21" customHeight="1">
      <c r="A34" s="69" t="s">
        <v>64</v>
      </c>
      <c r="B34" s="37">
        <f>ROUND(#REF!/10000,2)</f>
        <v>2433.62</v>
      </c>
      <c r="C34" s="92">
        <f>ROUND((#REF!-#REF!)/#REF!%,2)</f>
        <v>16.850000000000001</v>
      </c>
      <c r="D34" s="70">
        <f t="shared" si="32"/>
        <v>1302.0899999999999</v>
      </c>
      <c r="E34" s="93">
        <f t="shared" si="33"/>
        <v>53.51</v>
      </c>
      <c r="F34" s="91">
        <f>ROUND(#REF!/10000,2)</f>
        <v>58.68</v>
      </c>
      <c r="G34" s="91">
        <f t="shared" si="34"/>
        <v>2.41</v>
      </c>
      <c r="H34" s="37">
        <f>ROUND((#REF!+#REF!+#REF!+#REF!)/10000,2)</f>
        <v>132.74</v>
      </c>
      <c r="I34" s="74">
        <f t="shared" si="35"/>
        <v>5.45</v>
      </c>
      <c r="J34" s="74">
        <f t="shared" si="36"/>
        <v>1110.67</v>
      </c>
      <c r="K34" s="74">
        <f t="shared" si="37"/>
        <v>45.65</v>
      </c>
      <c r="L34" s="74">
        <f t="shared" si="38"/>
        <v>452.68</v>
      </c>
      <c r="M34" s="74">
        <f t="shared" si="39"/>
        <v>18.600000000000001</v>
      </c>
      <c r="N34" s="97"/>
      <c r="O34" s="74">
        <f>ROUND((#REF!+#REF!)/10000,2)</f>
        <v>231.02</v>
      </c>
      <c r="P34" s="96">
        <f t="shared" si="40"/>
        <v>9.49</v>
      </c>
      <c r="Q34" s="74">
        <f>ROUND((#REF!+#REF!)/10000,2)</f>
        <v>221.66</v>
      </c>
      <c r="R34" s="96">
        <f t="shared" si="41"/>
        <v>9.11</v>
      </c>
      <c r="S34" s="74">
        <f t="shared" si="42"/>
        <v>678.85</v>
      </c>
      <c r="T34" s="74">
        <f t="shared" si="43"/>
        <v>27.89</v>
      </c>
      <c r="U34" s="103"/>
      <c r="V34" s="74">
        <f>ROUND(#REF!/10000,2)</f>
        <v>521.29999999999995</v>
      </c>
      <c r="W34" s="74">
        <f t="shared" si="44"/>
        <v>21.42</v>
      </c>
      <c r="X34" s="76">
        <f>ROUND(#REF!/10000,2)</f>
        <v>287.23</v>
      </c>
      <c r="Y34" s="74">
        <f t="shared" si="45"/>
        <v>55.1</v>
      </c>
      <c r="Z34" s="106">
        <f>ROUND((#REF!+#REF!)/10000,2)</f>
        <v>157.55000000000001</v>
      </c>
      <c r="AA34" s="74">
        <f t="shared" si="46"/>
        <v>6.47</v>
      </c>
      <c r="AB34" s="81">
        <f>ROUND((#REF!+#REF!)/10000,2)</f>
        <v>0</v>
      </c>
      <c r="AC34" s="107">
        <f t="shared" si="47"/>
        <v>0</v>
      </c>
      <c r="AD34" s="107"/>
      <c r="AE34" s="108">
        <f>#REF!</f>
        <v>668.31</v>
      </c>
      <c r="AF34" s="108">
        <f>#REF!</f>
        <v>5.97</v>
      </c>
      <c r="AG34" s="112">
        <f>ROUND(#REF!/#REF!*100,2)</f>
        <v>4.9400000000000004</v>
      </c>
      <c r="AH34" s="114"/>
      <c r="AI34" s="96">
        <f>#REF!</f>
        <v>94.8</v>
      </c>
      <c r="AJ34" s="74">
        <f>#REF!</f>
        <v>119.4</v>
      </c>
      <c r="AK34" s="115"/>
      <c r="AL34" s="108">
        <f>ROUND(#REF!/#REF!,2)</f>
        <v>51.84</v>
      </c>
      <c r="AM34" s="108">
        <f t="shared" si="48"/>
        <v>43.42</v>
      </c>
      <c r="AN34" s="108">
        <f>ROUND(#REF!/#REF!,2)</f>
        <v>13.94</v>
      </c>
      <c r="AO34" s="108">
        <f t="shared" si="49"/>
        <v>11.68</v>
      </c>
      <c r="AP34" s="108">
        <f>ROUND(#REF!/#REF!,2)</f>
        <v>11.48</v>
      </c>
      <c r="AQ34" s="108">
        <f t="shared" si="50"/>
        <v>9.61</v>
      </c>
      <c r="AR34" s="108">
        <f>ROUND((#REF!+#REF!)/#REF!,2)</f>
        <v>8.0399999999999991</v>
      </c>
      <c r="AS34" s="108">
        <f t="shared" si="51"/>
        <v>6.73</v>
      </c>
      <c r="AT34" s="108">
        <f t="shared" si="52"/>
        <v>34.1</v>
      </c>
      <c r="AU34" s="108">
        <f t="shared" si="53"/>
        <v>28.56</v>
      </c>
      <c r="AV34" s="108">
        <f>#REF!</f>
        <v>3989.81</v>
      </c>
      <c r="AW34" s="119"/>
      <c r="AX34" s="108">
        <f>ROUND((#REF!/#REF!)*#REF!,2)</f>
        <v>318.20999999999998</v>
      </c>
      <c r="AY34" s="108">
        <f t="shared" si="54"/>
        <v>7.98</v>
      </c>
      <c r="AZ34" s="108">
        <f>ROUND((#REF!/#REF!)*#REF!,2)</f>
        <v>312.3</v>
      </c>
      <c r="BA34" s="108">
        <f t="shared" si="55"/>
        <v>7.83</v>
      </c>
      <c r="BB34" s="108">
        <f>ROUND((#REF!/#REF!)*#REF!,2)</f>
        <v>300.88</v>
      </c>
      <c r="BC34" s="108">
        <f t="shared" si="56"/>
        <v>7.54</v>
      </c>
      <c r="BD34" s="108">
        <f>ROUND((#REF!/#REF!)*#REF!,2)</f>
        <v>375.83</v>
      </c>
      <c r="BE34" s="108">
        <f t="shared" si="57"/>
        <v>9.42</v>
      </c>
      <c r="BF34" s="108">
        <f>ROUND((#REF!+#REF!+#REF!)/#REF!*#REF!,2)</f>
        <v>341.44</v>
      </c>
      <c r="BG34" s="108">
        <f t="shared" si="58"/>
        <v>8.56</v>
      </c>
      <c r="BH34" s="108">
        <f t="shared" si="59"/>
        <v>2341.15</v>
      </c>
      <c r="BI34" s="108">
        <f t="shared" si="60"/>
        <v>58.67</v>
      </c>
    </row>
    <row r="35" spans="1:61" s="60" customFormat="1">
      <c r="B35" s="66"/>
      <c r="C35" s="92"/>
      <c r="D35" s="70"/>
      <c r="E35" s="93"/>
      <c r="G35" s="91"/>
      <c r="I35" s="98"/>
      <c r="J35" s="74"/>
      <c r="K35" s="74"/>
      <c r="L35" s="99"/>
      <c r="M35" s="99"/>
      <c r="N35" s="87"/>
      <c r="O35" s="98"/>
      <c r="P35" s="98"/>
      <c r="Q35" s="98"/>
      <c r="R35" s="98"/>
      <c r="S35" s="74"/>
      <c r="T35" s="74"/>
      <c r="U35" s="87"/>
      <c r="V35" s="98"/>
      <c r="W35" s="98"/>
      <c r="X35" s="98"/>
      <c r="Y35" s="98"/>
      <c r="Z35" s="109"/>
      <c r="AA35" s="98"/>
      <c r="AB35" s="98"/>
      <c r="AC35" s="98"/>
      <c r="AD35" s="98"/>
      <c r="AE35" s="98"/>
      <c r="AF35" s="98"/>
      <c r="AG35" s="109"/>
      <c r="AH35" s="88"/>
      <c r="AI35" s="98"/>
      <c r="AJ35" s="98"/>
      <c r="AK35" s="87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</row>
    <row r="36" spans="1:61" s="60" customFormat="1" ht="21" customHeight="1">
      <c r="A36" s="69" t="s">
        <v>68</v>
      </c>
      <c r="B36" s="37">
        <f>ROUND(#REF!/10000,2)</f>
        <v>17630.45</v>
      </c>
      <c r="C36" s="92">
        <f>ROUND((#REF!-#REF!)/#REF!%,2)</f>
        <v>20.83</v>
      </c>
      <c r="D36" s="70">
        <f>F36+H36+J36</f>
        <v>6293.27</v>
      </c>
      <c r="E36" s="93">
        <f>100-W36-AA36-M36</f>
        <v>35.69</v>
      </c>
      <c r="F36" s="91">
        <f>ROUND(#REF!/10000,2)</f>
        <v>596.11</v>
      </c>
      <c r="G36" s="91">
        <f>ROUND(F36/B36%,2)</f>
        <v>3.38</v>
      </c>
      <c r="H36" s="34">
        <f>ROUND((#REF!+#REF!+#REF!)/10000,2)</f>
        <v>3715.42</v>
      </c>
      <c r="I36" s="74">
        <f>ROUND(H36/B36%,2)</f>
        <v>21.07</v>
      </c>
      <c r="J36" s="74">
        <f>B36-L36-V36-Z36-F36-H36</f>
        <v>1981.74</v>
      </c>
      <c r="K36" s="74">
        <f>100-M36-W36-AA36-G36-I36</f>
        <v>11.24</v>
      </c>
      <c r="L36" s="74">
        <f>O36+Q36</f>
        <v>2522.17</v>
      </c>
      <c r="M36" s="74">
        <f>ROUND(L36/B36%,2)</f>
        <v>14.31</v>
      </c>
      <c r="N36" s="100"/>
      <c r="O36" s="74">
        <f>ROUND((#REF!+#REF!)/10000,2)</f>
        <v>893.53</v>
      </c>
      <c r="P36" s="96">
        <f>ROUND(O36/B36%,2)</f>
        <v>5.07</v>
      </c>
      <c r="Q36" s="74">
        <f>ROUND((#REF!+#REF!)/10000,2)</f>
        <v>1628.64</v>
      </c>
      <c r="R36" s="96">
        <f>ROUND(Q36/B36%,2)</f>
        <v>9.24</v>
      </c>
      <c r="S36" s="74">
        <f>V36+Z36</f>
        <v>8815.01</v>
      </c>
      <c r="T36" s="74">
        <f>ROUND(S36/B36%,2)</f>
        <v>50</v>
      </c>
      <c r="U36" s="100"/>
      <c r="V36" s="74">
        <f>ROUND((#REF!+#REF!)/10000,2)</f>
        <v>8703.34</v>
      </c>
      <c r="W36" s="74">
        <f>ROUND(V36/B36%,2)</f>
        <v>49.37</v>
      </c>
      <c r="X36" s="74"/>
      <c r="Y36" s="74">
        <f>ROUND(X36/V36%,2)</f>
        <v>0</v>
      </c>
      <c r="Z36" s="74">
        <f>ROUND((#REF!+#REF!)/10000,2)</f>
        <v>111.67</v>
      </c>
      <c r="AA36" s="74">
        <f>ROUND(Z36/B36%,2)</f>
        <v>0.63</v>
      </c>
      <c r="AB36" s="74"/>
      <c r="AC36" s="74"/>
      <c r="AD36" s="74"/>
      <c r="AE36" s="74">
        <f>#REF!</f>
        <v>130.06</v>
      </c>
      <c r="AF36" s="74">
        <f>#REF!</f>
        <v>5.44</v>
      </c>
      <c r="AG36" s="112">
        <f>ROUND(#REF!/#REF!*100,2)</f>
        <v>2.86</v>
      </c>
      <c r="AH36" s="116"/>
      <c r="AI36" s="74">
        <f>#REF!</f>
        <v>49.74</v>
      </c>
      <c r="AJ36" s="74">
        <f>#REF!</f>
        <v>52.48</v>
      </c>
      <c r="AK36" s="100"/>
      <c r="AL36" s="108">
        <f>ROUND(#REF!/#REF!,2)</f>
        <v>29.51</v>
      </c>
      <c r="AM36" s="108">
        <f>ROUND(AL36/AJ36*100,2)</f>
        <v>56.23</v>
      </c>
      <c r="AN36" s="108">
        <f>ROUND(#REF!/#REF!,2)</f>
        <v>3.03</v>
      </c>
      <c r="AO36" s="108">
        <f>ROUND(AN36/AJ36*100,2)</f>
        <v>5.77</v>
      </c>
      <c r="AP36" s="108">
        <f>ROUND(#REF!/#REF!,2)</f>
        <v>2.46</v>
      </c>
      <c r="AQ36" s="108">
        <f>ROUND(AP36/AJ36*100,2)</f>
        <v>4.6900000000000004</v>
      </c>
      <c r="AR36" s="108">
        <f>ROUND(#REF!/#REF!,2)</f>
        <v>12.81</v>
      </c>
      <c r="AS36" s="108">
        <f>ROUND(AR36/AJ36*100,2)</f>
        <v>24.41</v>
      </c>
      <c r="AT36" s="108">
        <f>AJ36-AL36-AN36-AP36-AR36</f>
        <v>4.6699999999999902</v>
      </c>
      <c r="AU36" s="108">
        <f>100-AM36-AO36-AQ36-AS36</f>
        <v>8.9</v>
      </c>
      <c r="AV36" s="74">
        <f>#REF!</f>
        <v>707.53</v>
      </c>
      <c r="AW36" s="74"/>
      <c r="AX36" s="108">
        <f>ROUND((#REF!/#REF!)*#REF!,2)</f>
        <v>222.72</v>
      </c>
      <c r="AY36" s="108">
        <f>ROUND(AX36/AV36*100,2)</f>
        <v>31.48</v>
      </c>
      <c r="AZ36" s="108">
        <f>ROUND((#REF!/#REF!)*#REF!,2)</f>
        <v>8.49</v>
      </c>
      <c r="BA36" s="108">
        <f>ROUND(AZ36/AV36*100,2)</f>
        <v>1.2</v>
      </c>
      <c r="BB36" s="108">
        <f>ROUND((#REF!/#REF!)*#REF!,2)</f>
        <v>129.12</v>
      </c>
      <c r="BC36" s="108">
        <f>ROUND(BB36/AV36*100,2)</f>
        <v>18.25</v>
      </c>
      <c r="BD36" s="108">
        <f>ROUND((#REF!/#REF!)*#REF!,2)</f>
        <v>42.8</v>
      </c>
      <c r="BE36" s="108">
        <f>ROUND(BD36/AV36*100,2)</f>
        <v>6.05</v>
      </c>
      <c r="BF36" s="108">
        <f>ROUND(((#REF!+#REF!+#REF!)/#REF!)*#REF!,2)</f>
        <v>173.75</v>
      </c>
      <c r="BG36" s="108">
        <f>ROUND(BF36/AV36*100,2)</f>
        <v>24.56</v>
      </c>
      <c r="BH36" s="108">
        <f>AV36-AX36-AZ36-BB36-BD36-BF36</f>
        <v>130.65</v>
      </c>
      <c r="BI36" s="108">
        <f>100-AY36-BA36-BC36-BE36-BG36</f>
        <v>18.46</v>
      </c>
    </row>
  </sheetData>
  <protectedRanges>
    <protectedRange sqref="B1:E1 AJ1" name="区域1" securityDescriptor=""/>
    <protectedRange sqref="AK1" name="区域1_1" securityDescriptor=""/>
  </protectedRanges>
  <mergeCells count="68">
    <mergeCell ref="BH6:BH7"/>
    <mergeCell ref="BI6:BI7"/>
    <mergeCell ref="D4:E6"/>
    <mergeCell ref="L4:R5"/>
    <mergeCell ref="AL4:AU5"/>
    <mergeCell ref="AX4:BI5"/>
    <mergeCell ref="BC6:BC7"/>
    <mergeCell ref="BD6:BD7"/>
    <mergeCell ref="BE6:BE7"/>
    <mergeCell ref="BF6:BF7"/>
    <mergeCell ref="BG6:BG7"/>
    <mergeCell ref="AX6:AX7"/>
    <mergeCell ref="AY6:AY7"/>
    <mergeCell ref="AZ6:AZ7"/>
    <mergeCell ref="BA6:BA7"/>
    <mergeCell ref="BB6:BB7"/>
    <mergeCell ref="AS6:AS7"/>
    <mergeCell ref="AT6:AT7"/>
    <mergeCell ref="AU6:AU7"/>
    <mergeCell ref="AV4:AV7"/>
    <mergeCell ref="AW4:AW7"/>
    <mergeCell ref="AN6:AN7"/>
    <mergeCell ref="AO6:AO7"/>
    <mergeCell ref="AP6:AP7"/>
    <mergeCell ref="AQ6:AQ7"/>
    <mergeCell ref="AR6:AR7"/>
    <mergeCell ref="AI3:AI7"/>
    <mergeCell ref="AJ4:AJ7"/>
    <mergeCell ref="AK4:AK7"/>
    <mergeCell ref="AL6:AL7"/>
    <mergeCell ref="AM6:AM7"/>
    <mergeCell ref="AD3:AD7"/>
    <mergeCell ref="AE3:AE7"/>
    <mergeCell ref="AF3:AF7"/>
    <mergeCell ref="AG3:AG7"/>
    <mergeCell ref="AH3:AH7"/>
    <mergeCell ref="L6:L7"/>
    <mergeCell ref="M6:M7"/>
    <mergeCell ref="N6:N7"/>
    <mergeCell ref="S5:S7"/>
    <mergeCell ref="T5:T7"/>
    <mergeCell ref="S4:AC4"/>
    <mergeCell ref="V5:Y5"/>
    <mergeCell ref="Z5:AC5"/>
    <mergeCell ref="O6:R6"/>
    <mergeCell ref="X6:Y6"/>
    <mergeCell ref="AB6:AC6"/>
    <mergeCell ref="U5:U7"/>
    <mergeCell ref="V6:V7"/>
    <mergeCell ref="W6:W7"/>
    <mergeCell ref="Z6:Z7"/>
    <mergeCell ref="AA6:AA7"/>
    <mergeCell ref="B1:AI1"/>
    <mergeCell ref="AJ1:BI1"/>
    <mergeCell ref="A2:B2"/>
    <mergeCell ref="P2:Q2"/>
    <mergeCell ref="B3:AC3"/>
    <mergeCell ref="AJ3:AU3"/>
    <mergeCell ref="AV3:BI3"/>
    <mergeCell ref="A3:A7"/>
    <mergeCell ref="B4:B7"/>
    <mergeCell ref="C4:C7"/>
    <mergeCell ref="F4:F7"/>
    <mergeCell ref="G4:G7"/>
    <mergeCell ref="H4:H7"/>
    <mergeCell ref="I4:I7"/>
    <mergeCell ref="J4:J7"/>
    <mergeCell ref="K4:K7"/>
  </mergeCells>
  <phoneticPr fontId="5" type="noConversion"/>
  <printOptions horizontalCentered="1" verticalCentered="1"/>
  <pageMargins left="0.51180555555555596" right="0.31388888888888899" top="0.16875000000000001" bottom="0.27500000000000002" header="0.39305555555555599" footer="0.235416666666667"/>
  <pageSetup paperSize="8" scale="86" orientation="landscape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22"/>
  <sheetViews>
    <sheetView zoomScaleNormal="100" workbookViewId="0">
      <selection activeCell="AN39" sqref="AN39"/>
    </sheetView>
  </sheetViews>
  <sheetFormatPr defaultColWidth="8" defaultRowHeight="13.5"/>
  <cols>
    <col min="1" max="1" width="13.125" style="62" customWidth="1"/>
    <col min="2" max="2" width="9.375" style="62"/>
    <col min="3" max="3" width="5.5" style="62" customWidth="1"/>
    <col min="4" max="4" width="8.5" style="62"/>
    <col min="5" max="5" width="6.25" style="62" customWidth="1"/>
    <col min="6" max="6" width="7.75" style="62" customWidth="1"/>
    <col min="7" max="7" width="5" style="62" customWidth="1"/>
    <col min="8" max="8" width="8.5" style="62"/>
    <col min="9" max="9" width="5.25" style="62" customWidth="1"/>
    <col min="10" max="10" width="8.75" style="62"/>
    <col min="11" max="11" width="5.875" style="62" customWidth="1"/>
    <col min="12" max="12" width="8.75" style="62"/>
    <col min="13" max="13" width="8" style="62"/>
    <col min="14" max="14" width="8.5" style="62"/>
    <col min="15" max="15" width="5.75" style="62" customWidth="1"/>
    <col min="16" max="16" width="8.5" style="62"/>
    <col min="17" max="17" width="6.5" style="62" customWidth="1"/>
    <col min="18" max="18" width="8.75" style="62"/>
    <col min="19" max="19" width="6.25" style="62" customWidth="1"/>
    <col min="20" max="20" width="8.75" style="62"/>
    <col min="21" max="21" width="6.125" style="62" customWidth="1"/>
    <col min="22" max="22" width="8.5" style="62"/>
    <col min="23" max="23" width="6.25" style="62" customWidth="1"/>
    <col min="24" max="24" width="8.5" style="62"/>
    <col min="25" max="25" width="5.75" style="62" customWidth="1"/>
    <col min="26" max="26" width="8" style="62"/>
    <col min="27" max="27" width="6.75" style="62" customWidth="1"/>
    <col min="28" max="28" width="8.5" style="62"/>
    <col min="29" max="29" width="8" style="62"/>
    <col min="30" max="30" width="5.375" style="62" customWidth="1"/>
    <col min="31" max="31" width="6" style="62" customWidth="1"/>
    <col min="32" max="32" width="7" style="62" customWidth="1"/>
    <col min="33" max="34" width="8" style="62"/>
    <col min="35" max="35" width="6.75" style="62" customWidth="1"/>
    <col min="36" max="36" width="8" style="62"/>
    <col min="37" max="37" width="6.75" style="62" customWidth="1"/>
    <col min="38" max="38" width="8" style="62"/>
    <col min="39" max="39" width="6.5" style="62" customWidth="1"/>
    <col min="40" max="40" width="8" style="62"/>
    <col min="41" max="41" width="6.625" style="62" customWidth="1"/>
    <col min="42" max="42" width="8" style="62"/>
    <col min="43" max="43" width="6.625" style="62" customWidth="1"/>
    <col min="44" max="44" width="7.75" style="62" customWidth="1"/>
    <col min="45" max="45" width="0.25" style="62" hidden="1" customWidth="1"/>
    <col min="46" max="46" width="8" style="62"/>
    <col min="47" max="47" width="6.5" style="62" customWidth="1"/>
    <col min="48" max="48" width="8" style="62"/>
    <col min="49" max="49" width="6.875" style="62" customWidth="1"/>
    <col min="50" max="50" width="7" style="62" customWidth="1"/>
    <col min="51" max="51" width="6.5" style="62" customWidth="1"/>
    <col min="52" max="52" width="7.75" style="62" customWidth="1"/>
    <col min="53" max="53" width="5.75" style="62" customWidth="1"/>
    <col min="54" max="54" width="8" style="62"/>
    <col min="55" max="55" width="6.625" style="62" customWidth="1"/>
    <col min="56" max="56" width="8" style="62"/>
    <col min="57" max="57" width="6.125" style="62" customWidth="1"/>
    <col min="58" max="16384" width="8" style="62"/>
  </cols>
  <sheetData>
    <row r="1" spans="1:57" s="57" customFormat="1" ht="27.75" customHeight="1">
      <c r="A1" s="63"/>
      <c r="B1" s="185" t="s">
        <v>111</v>
      </c>
      <c r="C1" s="185"/>
      <c r="D1" s="185"/>
      <c r="E1" s="185"/>
      <c r="F1" s="185"/>
      <c r="G1" s="185"/>
      <c r="H1" s="185"/>
      <c r="I1" s="243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 t="s">
        <v>65</v>
      </c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</row>
    <row r="2" spans="1:57" s="57" customFormat="1" ht="21" customHeight="1">
      <c r="A2" s="244" t="s">
        <v>0</v>
      </c>
      <c r="B2" s="244"/>
      <c r="C2" s="65"/>
      <c r="D2" s="66"/>
      <c r="E2" s="66"/>
      <c r="O2" s="245"/>
      <c r="P2" s="245"/>
    </row>
    <row r="3" spans="1:57" s="58" customFormat="1" ht="21" customHeight="1">
      <c r="A3" s="209" t="s">
        <v>1</v>
      </c>
      <c r="B3" s="188" t="s">
        <v>2</v>
      </c>
      <c r="C3" s="189"/>
      <c r="D3" s="190"/>
      <c r="E3" s="190"/>
      <c r="F3" s="190"/>
      <c r="G3" s="190"/>
      <c r="H3" s="190"/>
      <c r="I3" s="246"/>
      <c r="J3" s="190"/>
      <c r="K3" s="190"/>
      <c r="L3" s="190"/>
      <c r="M3" s="190"/>
      <c r="N3" s="190"/>
      <c r="O3" s="190"/>
      <c r="P3" s="190"/>
      <c r="Q3" s="190"/>
      <c r="R3" s="189"/>
      <c r="S3" s="189"/>
      <c r="T3" s="189"/>
      <c r="U3" s="189"/>
      <c r="V3" s="189"/>
      <c r="W3" s="189"/>
      <c r="X3" s="189"/>
      <c r="Y3" s="189"/>
      <c r="Z3" s="189"/>
      <c r="AA3" s="191"/>
      <c r="AB3" s="223" t="s">
        <v>66</v>
      </c>
      <c r="AC3" s="226" t="s">
        <v>3</v>
      </c>
      <c r="AD3" s="229" t="s">
        <v>4</v>
      </c>
      <c r="AE3" s="229" t="s">
        <v>5</v>
      </c>
      <c r="AF3" s="229" t="s">
        <v>7</v>
      </c>
      <c r="AG3" s="192" t="s">
        <v>8</v>
      </c>
      <c r="AH3" s="193"/>
      <c r="AI3" s="193"/>
      <c r="AJ3" s="193"/>
      <c r="AK3" s="193"/>
      <c r="AL3" s="193"/>
      <c r="AM3" s="193"/>
      <c r="AN3" s="193"/>
      <c r="AO3" s="193"/>
      <c r="AP3" s="193"/>
      <c r="AQ3" s="194"/>
      <c r="AR3" s="195" t="s">
        <v>9</v>
      </c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7"/>
    </row>
    <row r="4" spans="1:57" s="58" customFormat="1" ht="21" customHeight="1">
      <c r="A4" s="210"/>
      <c r="B4" s="212" t="s">
        <v>10</v>
      </c>
      <c r="C4" s="214" t="s">
        <v>67</v>
      </c>
      <c r="D4" s="236" t="s">
        <v>11</v>
      </c>
      <c r="E4" s="247"/>
      <c r="F4" s="215" t="s">
        <v>12</v>
      </c>
      <c r="G4" s="216" t="s">
        <v>13</v>
      </c>
      <c r="H4" s="216" t="s">
        <v>14</v>
      </c>
      <c r="I4" s="216" t="s">
        <v>13</v>
      </c>
      <c r="J4" s="216" t="s">
        <v>15</v>
      </c>
      <c r="K4" s="218" t="s">
        <v>13</v>
      </c>
      <c r="L4" s="242" t="s">
        <v>16</v>
      </c>
      <c r="M4" s="217"/>
      <c r="N4" s="217"/>
      <c r="O4" s="217"/>
      <c r="P4" s="217"/>
      <c r="Q4" s="217"/>
      <c r="R4" s="198" t="s">
        <v>17</v>
      </c>
      <c r="S4" s="198"/>
      <c r="T4" s="198"/>
      <c r="U4" s="199"/>
      <c r="V4" s="199"/>
      <c r="W4" s="199"/>
      <c r="X4" s="198"/>
      <c r="Y4" s="199"/>
      <c r="Z4" s="199"/>
      <c r="AA4" s="199"/>
      <c r="AB4" s="224"/>
      <c r="AC4" s="227"/>
      <c r="AD4" s="230"/>
      <c r="AE4" s="230"/>
      <c r="AF4" s="230"/>
      <c r="AG4" s="232" t="s">
        <v>18</v>
      </c>
      <c r="AH4" s="232" t="s">
        <v>20</v>
      </c>
      <c r="AI4" s="232"/>
      <c r="AJ4" s="232"/>
      <c r="AK4" s="232"/>
      <c r="AL4" s="232"/>
      <c r="AM4" s="232"/>
      <c r="AN4" s="232"/>
      <c r="AO4" s="232"/>
      <c r="AP4" s="232"/>
      <c r="AQ4" s="232"/>
      <c r="AR4" s="230" t="s">
        <v>18</v>
      </c>
      <c r="AS4" s="233"/>
      <c r="AT4" s="231" t="s">
        <v>20</v>
      </c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</row>
    <row r="5" spans="1:57" s="58" customFormat="1" ht="21" customHeight="1">
      <c r="A5" s="210"/>
      <c r="B5" s="212"/>
      <c r="C5" s="214"/>
      <c r="D5" s="248"/>
      <c r="E5" s="249"/>
      <c r="F5" s="216"/>
      <c r="G5" s="216"/>
      <c r="H5" s="216"/>
      <c r="I5" s="216"/>
      <c r="J5" s="216"/>
      <c r="K5" s="218"/>
      <c r="L5" s="242"/>
      <c r="M5" s="203"/>
      <c r="N5" s="203"/>
      <c r="O5" s="203"/>
      <c r="P5" s="203"/>
      <c r="Q5" s="204"/>
      <c r="R5" s="221" t="s">
        <v>18</v>
      </c>
      <c r="S5" s="218" t="s">
        <v>13</v>
      </c>
      <c r="T5" s="200" t="s">
        <v>22</v>
      </c>
      <c r="U5" s="200"/>
      <c r="V5" s="200"/>
      <c r="W5" s="200"/>
      <c r="X5" s="201" t="s">
        <v>23</v>
      </c>
      <c r="Y5" s="200"/>
      <c r="Z5" s="200"/>
      <c r="AA5" s="202"/>
      <c r="AB5" s="224"/>
      <c r="AC5" s="227"/>
      <c r="AD5" s="230"/>
      <c r="AE5" s="230"/>
      <c r="AF5" s="230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0"/>
      <c r="AS5" s="234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</row>
    <row r="6" spans="1:57" s="58" customFormat="1" ht="33.75" customHeight="1">
      <c r="A6" s="210"/>
      <c r="B6" s="212"/>
      <c r="C6" s="214"/>
      <c r="D6" s="250"/>
      <c r="E6" s="251"/>
      <c r="F6" s="216"/>
      <c r="G6" s="216"/>
      <c r="H6" s="216"/>
      <c r="I6" s="216"/>
      <c r="J6" s="216"/>
      <c r="K6" s="218"/>
      <c r="L6" s="217" t="s">
        <v>18</v>
      </c>
      <c r="M6" s="219" t="s">
        <v>13</v>
      </c>
      <c r="N6" s="203" t="s">
        <v>25</v>
      </c>
      <c r="O6" s="203"/>
      <c r="P6" s="203"/>
      <c r="Q6" s="204"/>
      <c r="R6" s="221"/>
      <c r="S6" s="218"/>
      <c r="T6" s="222" t="s">
        <v>18</v>
      </c>
      <c r="U6" s="220" t="s">
        <v>13</v>
      </c>
      <c r="V6" s="205" t="s">
        <v>26</v>
      </c>
      <c r="W6" s="206"/>
      <c r="X6" s="219" t="s">
        <v>18</v>
      </c>
      <c r="Y6" s="217" t="s">
        <v>13</v>
      </c>
      <c r="Z6" s="207" t="s">
        <v>27</v>
      </c>
      <c r="AA6" s="208"/>
      <c r="AB6" s="224"/>
      <c r="AC6" s="227"/>
      <c r="AD6" s="230"/>
      <c r="AE6" s="230"/>
      <c r="AF6" s="230"/>
      <c r="AG6" s="232"/>
      <c r="AH6" s="232" t="s">
        <v>28</v>
      </c>
      <c r="AI6" s="232" t="s">
        <v>29</v>
      </c>
      <c r="AJ6" s="232" t="s">
        <v>30</v>
      </c>
      <c r="AK6" s="232" t="s">
        <v>29</v>
      </c>
      <c r="AL6" s="232" t="s">
        <v>31</v>
      </c>
      <c r="AM6" s="232" t="s">
        <v>29</v>
      </c>
      <c r="AN6" s="232" t="s">
        <v>32</v>
      </c>
      <c r="AO6" s="232" t="s">
        <v>29</v>
      </c>
      <c r="AP6" s="232" t="s">
        <v>33</v>
      </c>
      <c r="AQ6" s="232" t="s">
        <v>29</v>
      </c>
      <c r="AR6" s="230"/>
      <c r="AS6" s="234"/>
      <c r="AT6" s="232" t="s">
        <v>28</v>
      </c>
      <c r="AU6" s="232" t="s">
        <v>29</v>
      </c>
      <c r="AV6" s="232" t="s">
        <v>34</v>
      </c>
      <c r="AW6" s="232" t="s">
        <v>29</v>
      </c>
      <c r="AX6" s="232" t="s">
        <v>30</v>
      </c>
      <c r="AY6" s="232" t="s">
        <v>29</v>
      </c>
      <c r="AZ6" s="232" t="s">
        <v>31</v>
      </c>
      <c r="BA6" s="232" t="s">
        <v>29</v>
      </c>
      <c r="BB6" s="232" t="s">
        <v>35</v>
      </c>
      <c r="BC6" s="232" t="s">
        <v>29</v>
      </c>
      <c r="BD6" s="232" t="s">
        <v>33</v>
      </c>
      <c r="BE6" s="232" t="s">
        <v>29</v>
      </c>
    </row>
    <row r="7" spans="1:57" s="59" customFormat="1" ht="28.5">
      <c r="A7" s="211"/>
      <c r="B7" s="213"/>
      <c r="C7" s="214"/>
      <c r="D7" s="67" t="s">
        <v>18</v>
      </c>
      <c r="E7" s="68" t="s">
        <v>13</v>
      </c>
      <c r="F7" s="217"/>
      <c r="G7" s="217"/>
      <c r="H7" s="217"/>
      <c r="I7" s="217"/>
      <c r="J7" s="217"/>
      <c r="K7" s="219"/>
      <c r="L7" s="220"/>
      <c r="M7" s="199"/>
      <c r="N7" s="73" t="s">
        <v>36</v>
      </c>
      <c r="O7" s="72" t="s">
        <v>13</v>
      </c>
      <c r="P7" s="72" t="s">
        <v>37</v>
      </c>
      <c r="Q7" s="72" t="s">
        <v>13</v>
      </c>
      <c r="R7" s="201"/>
      <c r="S7" s="219"/>
      <c r="T7" s="222"/>
      <c r="U7" s="220"/>
      <c r="V7" s="75" t="s">
        <v>18</v>
      </c>
      <c r="W7" s="75" t="s">
        <v>13</v>
      </c>
      <c r="X7" s="199"/>
      <c r="Y7" s="220"/>
      <c r="Z7" s="75" t="s">
        <v>18</v>
      </c>
      <c r="AA7" s="78" t="s">
        <v>38</v>
      </c>
      <c r="AB7" s="225"/>
      <c r="AC7" s="228"/>
      <c r="AD7" s="231"/>
      <c r="AE7" s="231"/>
      <c r="AF7" s="231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1"/>
      <c r="AS7" s="235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</row>
    <row r="8" spans="1:57" s="60" customFormat="1" ht="27.95" customHeight="1">
      <c r="A8" s="69" t="s">
        <v>10</v>
      </c>
      <c r="B8" s="37">
        <f t="shared" ref="B8:F8" si="0">SUM(B9:B23)</f>
        <v>182533.2</v>
      </c>
      <c r="C8" s="37">
        <f>ROUND((#REF!-#REF!)/#REF!%,2)</f>
        <v>7.78</v>
      </c>
      <c r="D8" s="70">
        <f t="shared" si="0"/>
        <v>73083.100000000006</v>
      </c>
      <c r="E8" s="70">
        <f t="shared" ref="E8:E21" si="1">100-U8-Y8-M8</f>
        <v>40.04</v>
      </c>
      <c r="F8" s="37">
        <f t="shared" si="0"/>
        <v>6123.23</v>
      </c>
      <c r="G8" s="37">
        <f t="shared" ref="G8:G21" si="2">ROUND(F8/B8%,2)</f>
        <v>3.35</v>
      </c>
      <c r="H8" s="37">
        <f t="shared" ref="H8:L8" si="3">SUM(H9:H23)</f>
        <v>19379.349999999999</v>
      </c>
      <c r="I8" s="37">
        <f t="shared" ref="I8:I21" si="4">ROUND(H8/B8%,2)</f>
        <v>10.62</v>
      </c>
      <c r="J8" s="37">
        <f t="shared" si="3"/>
        <v>47580.52</v>
      </c>
      <c r="K8" s="37">
        <f t="shared" ref="K8:K21" si="5">100-M8-U8-Y8-G8-I8</f>
        <v>26.07</v>
      </c>
      <c r="L8" s="37">
        <f t="shared" si="3"/>
        <v>49853.55</v>
      </c>
      <c r="M8" s="37">
        <f t="shared" ref="M8:M21" si="6">ROUND(L8/B8%,2)</f>
        <v>27.31</v>
      </c>
      <c r="N8" s="37">
        <f>SUM(N9:N23)</f>
        <v>27777.919999999998</v>
      </c>
      <c r="O8" s="37">
        <f t="shared" ref="O8:O21" si="7">ROUND(N8/B8%,2)</f>
        <v>15.22</v>
      </c>
      <c r="P8" s="37">
        <f>SUM(P9:P23)</f>
        <v>22075.63</v>
      </c>
      <c r="Q8" s="37">
        <f t="shared" ref="Q8:Q21" si="8">ROUND(P8/B8%,2)</f>
        <v>12.09</v>
      </c>
      <c r="R8" s="37">
        <f t="shared" ref="R8:R22" si="9">T8+X8</f>
        <v>59596.55</v>
      </c>
      <c r="S8" s="37">
        <f t="shared" ref="S8:S21" si="10">ROUND(R8/B8%,2)</f>
        <v>32.65</v>
      </c>
      <c r="T8" s="37">
        <f t="shared" ref="T8:X8" si="11">SUM(T9:T23)</f>
        <v>43096.47</v>
      </c>
      <c r="U8" s="37">
        <f t="shared" ref="U8:U21" si="12">ROUND(T8/B8%,2)</f>
        <v>23.61</v>
      </c>
      <c r="V8" s="37">
        <f t="shared" si="11"/>
        <v>17420.75</v>
      </c>
      <c r="W8" s="37">
        <f t="shared" ref="W8:W21" si="13">ROUND(V8/T8%,2)</f>
        <v>40.42</v>
      </c>
      <c r="X8" s="37">
        <f t="shared" si="11"/>
        <v>16500.080000000002</v>
      </c>
      <c r="Y8" s="37">
        <f t="shared" ref="Y8:Y21" si="14">ROUND(X8/B8%,2)</f>
        <v>9.0399999999999991</v>
      </c>
      <c r="Z8" s="37">
        <f>SUM(Z9:Z23)</f>
        <v>8802.4</v>
      </c>
      <c r="AA8" s="79">
        <f t="shared" ref="AA8:AA21" si="15">ROUND(Z8/X8%,2)</f>
        <v>53.35</v>
      </c>
      <c r="AB8" s="37">
        <f>SUM(AB9:AB23)</f>
        <v>12951.83</v>
      </c>
      <c r="AC8" s="80">
        <f>#REF!</f>
        <v>636.57000000000005</v>
      </c>
      <c r="AD8" s="80">
        <f>#REF!</f>
        <v>8.2899999999999991</v>
      </c>
      <c r="AE8" s="37">
        <f>ROUND(#REF!/#REF!*100,2)</f>
        <v>5.3</v>
      </c>
      <c r="AF8" s="37">
        <f>#REF!</f>
        <v>88.87</v>
      </c>
      <c r="AG8" s="37">
        <f>#REF!</f>
        <v>164.76</v>
      </c>
      <c r="AH8" s="80">
        <f>ROUND(#REF!/#REF!,2)</f>
        <v>59.4</v>
      </c>
      <c r="AI8" s="80">
        <f t="shared" ref="AI8:AI21" si="16">ROUND(AH8/AG8*100,2)</f>
        <v>36.049999999999997</v>
      </c>
      <c r="AJ8" s="80">
        <f>ROUND(#REF!/#REF!,2)</f>
        <v>15.27</v>
      </c>
      <c r="AK8" s="80">
        <f t="shared" ref="AK8:AK21" si="17">ROUND(AJ8/AG8*100,2)</f>
        <v>9.27</v>
      </c>
      <c r="AL8" s="80">
        <f>ROUND(#REF!/#REF!,2)</f>
        <v>33.24</v>
      </c>
      <c r="AM8" s="80">
        <f t="shared" ref="AM8:AM21" si="18">ROUND(AL8/AG8*100,2)</f>
        <v>20.170000000000002</v>
      </c>
      <c r="AN8" s="80">
        <f>ROUND((#REF!+#REF!)/#REF!,2)</f>
        <v>26.12</v>
      </c>
      <c r="AO8" s="80">
        <f t="shared" ref="AO8:AO21" si="19">ROUND(AN8/AG8*100,2)</f>
        <v>15.85</v>
      </c>
      <c r="AP8" s="80">
        <f t="shared" ref="AP8:AP21" si="20">AG8-AH8-AJ8-AL8-AN8</f>
        <v>30.73</v>
      </c>
      <c r="AQ8" s="80">
        <f t="shared" ref="AQ8:AQ21" si="21">100-AI8-AK8-AM8-AO8</f>
        <v>18.66</v>
      </c>
      <c r="AR8" s="80">
        <f>#REF!</f>
        <v>5277.17</v>
      </c>
      <c r="AS8" s="84"/>
      <c r="AT8" s="80">
        <f>ROUND((#REF!/#REF!)*#REF!,2)</f>
        <v>868.78</v>
      </c>
      <c r="AU8" s="80">
        <f t="shared" ref="AU8:AU21" si="22">ROUND(AT8/AR8*100,2)</f>
        <v>16.46</v>
      </c>
      <c r="AV8" s="80">
        <f>ROUND((#REF!/#REF!)*#REF!,2)</f>
        <v>701.24</v>
      </c>
      <c r="AW8" s="80">
        <f t="shared" ref="AW8:AW21" si="23">ROUND(AV8/AR8*100,2)</f>
        <v>13.29</v>
      </c>
      <c r="AX8" s="80">
        <f>ROUND((#REF!/#REF!)*#REF!,2)</f>
        <v>723.84</v>
      </c>
      <c r="AY8" s="80">
        <f t="shared" ref="AY8:AY21" si="24">ROUND(AX8/AR8*100,2)</f>
        <v>13.72</v>
      </c>
      <c r="AZ8" s="80">
        <f>ROUND((#REF!/#REF!)*#REF!,2)</f>
        <v>652.76</v>
      </c>
      <c r="BA8" s="80">
        <f t="shared" ref="BA8:BA21" si="25">ROUND(AZ8/AR8*100,2)</f>
        <v>12.37</v>
      </c>
      <c r="BB8" s="80">
        <f>ROUND((#REF!+#REF!+#REF!)/#REF!*#REF!,2)</f>
        <v>680.29</v>
      </c>
      <c r="BC8" s="80">
        <f t="shared" ref="BC8:BC21" si="26">ROUND(BB8/AR8*100,2)</f>
        <v>12.89</v>
      </c>
      <c r="BD8" s="80">
        <f t="shared" ref="BD8:BD21" si="27">AR8-AT8-AV8-AX8-AZ8-BB8</f>
        <v>1650.26</v>
      </c>
      <c r="BE8" s="80">
        <f t="shared" ref="BE8:BE21" si="28">100-AU8-AW8-AY8-BA8-BC8</f>
        <v>31.27</v>
      </c>
    </row>
    <row r="9" spans="1:57" s="60" customFormat="1" ht="27.95" customHeight="1">
      <c r="A9" s="69" t="s">
        <v>39</v>
      </c>
      <c r="B9" s="37">
        <f>ROUND(#REF!/10000,2)</f>
        <v>47721.35</v>
      </c>
      <c r="C9" s="37">
        <f>ROUND((#REF!-#REF!)/#REF!%,2)</f>
        <v>8.73</v>
      </c>
      <c r="D9" s="70">
        <f t="shared" ref="D9:D21" si="29">F9+H9+J9</f>
        <v>17399.580000000002</v>
      </c>
      <c r="E9" s="70">
        <f t="shared" si="1"/>
        <v>36.46</v>
      </c>
      <c r="F9" s="37">
        <f>ROUND(#REF!/10000,2)</f>
        <v>1293.54</v>
      </c>
      <c r="G9" s="37">
        <f t="shared" si="2"/>
        <v>2.71</v>
      </c>
      <c r="H9" s="37">
        <f>ROUND((#REF!+#REF!+#REF!+#REF!)/10000,2)</f>
        <v>4209.26</v>
      </c>
      <c r="I9" s="74">
        <f t="shared" si="4"/>
        <v>8.82</v>
      </c>
      <c r="J9" s="74">
        <f t="shared" ref="J9:J13" si="30">B9-L9-T9-X9-F9-H9</f>
        <v>11896.78</v>
      </c>
      <c r="K9" s="74">
        <f t="shared" si="5"/>
        <v>24.93</v>
      </c>
      <c r="L9" s="74">
        <f t="shared" ref="L9:L13" si="31">N9+P9</f>
        <v>13408.26</v>
      </c>
      <c r="M9" s="74">
        <f t="shared" si="6"/>
        <v>28.1</v>
      </c>
      <c r="N9" s="74">
        <f>ROUND((#REF!+#REF!)/10000,2)</f>
        <v>7941.01</v>
      </c>
      <c r="O9" s="74">
        <f t="shared" si="7"/>
        <v>16.64</v>
      </c>
      <c r="P9" s="74">
        <f>ROUND((#REF!+#REF!)/10000,2)</f>
        <v>5467.25</v>
      </c>
      <c r="Q9" s="74">
        <f t="shared" si="8"/>
        <v>11.46</v>
      </c>
      <c r="R9" s="74">
        <f t="shared" si="9"/>
        <v>16913.509999999998</v>
      </c>
      <c r="S9" s="74">
        <f t="shared" si="10"/>
        <v>35.44</v>
      </c>
      <c r="T9" s="74">
        <f>ROUND(#REF!/10000,2)</f>
        <v>11261.15</v>
      </c>
      <c r="U9" s="74">
        <f t="shared" si="12"/>
        <v>23.6</v>
      </c>
      <c r="V9" s="76">
        <f>ROUND(#REF!/10000,2)</f>
        <v>3815.29</v>
      </c>
      <c r="W9" s="74">
        <f t="shared" si="13"/>
        <v>33.880000000000003</v>
      </c>
      <c r="X9" s="77">
        <f>ROUND((#REF!+#REF!)/10000,2)</f>
        <v>5652.36</v>
      </c>
      <c r="Y9" s="74">
        <f t="shared" si="14"/>
        <v>11.84</v>
      </c>
      <c r="Z9" s="81">
        <f>ROUND((#REF!+#REF!)/10000,2)</f>
        <v>4012.24</v>
      </c>
      <c r="AA9" s="82">
        <f t="shared" si="15"/>
        <v>70.98</v>
      </c>
      <c r="AB9" s="82">
        <f>ROUND(#REF!/10000,2)-'[1]医院(累计打印)'!Z9</f>
        <v>2773.18</v>
      </c>
      <c r="AC9" s="83">
        <f>#REF!</f>
        <v>930.73</v>
      </c>
      <c r="AD9" s="83">
        <f>#REF!</f>
        <v>8.2899999999999991</v>
      </c>
      <c r="AE9" s="74">
        <f>ROUND(#REF!/#REF!*100,2)</f>
        <v>6.48</v>
      </c>
      <c r="AF9" s="74">
        <f>#REF!</f>
        <v>111.61</v>
      </c>
      <c r="AG9" s="74">
        <f>#REF!</f>
        <v>198.54</v>
      </c>
      <c r="AH9" s="83">
        <f>ROUND(#REF!/#REF!,2)</f>
        <v>74.569999999999993</v>
      </c>
      <c r="AI9" s="83">
        <f t="shared" si="16"/>
        <v>37.56</v>
      </c>
      <c r="AJ9" s="83">
        <f>ROUND(#REF!/#REF!,2)</f>
        <v>18.21</v>
      </c>
      <c r="AK9" s="83">
        <f t="shared" si="17"/>
        <v>9.17</v>
      </c>
      <c r="AL9" s="83">
        <f>ROUND(#REF!/#REF!,2)</f>
        <v>49.66</v>
      </c>
      <c r="AM9" s="83">
        <f t="shared" si="18"/>
        <v>25.01</v>
      </c>
      <c r="AN9" s="83">
        <f>ROUND((#REF!+#REF!)/#REF!,2)</f>
        <v>30.83</v>
      </c>
      <c r="AO9" s="83">
        <f t="shared" si="19"/>
        <v>15.53</v>
      </c>
      <c r="AP9" s="83">
        <f t="shared" si="20"/>
        <v>25.27</v>
      </c>
      <c r="AQ9" s="83">
        <f t="shared" si="21"/>
        <v>12.73</v>
      </c>
      <c r="AR9" s="83">
        <f>#REF!</f>
        <v>7715.75</v>
      </c>
      <c r="AS9" s="85"/>
      <c r="AT9" s="83">
        <f>ROUND((#REF!/#REF!)*#REF!,2)</f>
        <v>1398.36</v>
      </c>
      <c r="AU9" s="83">
        <f t="shared" si="22"/>
        <v>18.12</v>
      </c>
      <c r="AV9" s="83">
        <f>ROUND((#REF!/#REF!)*#REF!,2)</f>
        <v>1213.53</v>
      </c>
      <c r="AW9" s="83">
        <f t="shared" si="23"/>
        <v>15.73</v>
      </c>
      <c r="AX9" s="83">
        <f>ROUND((#REF!/#REF!)*#REF!,2)</f>
        <v>953.12</v>
      </c>
      <c r="AY9" s="83">
        <f t="shared" si="24"/>
        <v>12.35</v>
      </c>
      <c r="AZ9" s="83">
        <f>ROUND((#REF!/#REF!)*#REF!,2)</f>
        <v>1030.6099999999999</v>
      </c>
      <c r="BA9" s="83">
        <f t="shared" si="25"/>
        <v>13.36</v>
      </c>
      <c r="BB9" s="83">
        <f>ROUND((#REF!+#REF!+#REF!)/#REF!*#REF!,2)</f>
        <v>768.86</v>
      </c>
      <c r="BC9" s="83">
        <f t="shared" si="26"/>
        <v>9.9600000000000009</v>
      </c>
      <c r="BD9" s="83">
        <f t="shared" si="27"/>
        <v>2351.27</v>
      </c>
      <c r="BE9" s="83">
        <f t="shared" si="28"/>
        <v>30.48</v>
      </c>
    </row>
    <row r="10" spans="1:57" s="60" customFormat="1" ht="27.95" customHeight="1">
      <c r="A10" s="69" t="s">
        <v>40</v>
      </c>
      <c r="B10" s="37">
        <f>ROUND(#REF!/10000,2)</f>
        <v>24217.68</v>
      </c>
      <c r="C10" s="37">
        <f>ROUND((#REF!-#REF!)/#REF!%,2)</f>
        <v>13.21</v>
      </c>
      <c r="D10" s="70">
        <f t="shared" si="29"/>
        <v>9810.65</v>
      </c>
      <c r="E10" s="70">
        <f t="shared" si="1"/>
        <v>40.51</v>
      </c>
      <c r="F10" s="37">
        <f>ROUND(#REF!/10000,2)</f>
        <v>842.76</v>
      </c>
      <c r="G10" s="37">
        <f t="shared" si="2"/>
        <v>3.48</v>
      </c>
      <c r="H10" s="37">
        <f>ROUND((#REF!+#REF!+#REF!+#REF!)/10000,2)</f>
        <v>2205.0500000000002</v>
      </c>
      <c r="I10" s="74">
        <f t="shared" si="4"/>
        <v>9.11</v>
      </c>
      <c r="J10" s="74">
        <f t="shared" si="30"/>
        <v>6762.84</v>
      </c>
      <c r="K10" s="74">
        <f t="shared" si="5"/>
        <v>27.92</v>
      </c>
      <c r="L10" s="74">
        <f t="shared" si="31"/>
        <v>6015.15</v>
      </c>
      <c r="M10" s="74">
        <f t="shared" si="6"/>
        <v>24.84</v>
      </c>
      <c r="N10" s="74">
        <f>ROUND((#REF!+#REF!)/10000,2)</f>
        <v>3186.51</v>
      </c>
      <c r="O10" s="74">
        <f t="shared" si="7"/>
        <v>13.16</v>
      </c>
      <c r="P10" s="74">
        <f>ROUND((#REF!+#REF!)/10000,2)</f>
        <v>2828.64</v>
      </c>
      <c r="Q10" s="74">
        <f t="shared" si="8"/>
        <v>11.68</v>
      </c>
      <c r="R10" s="74">
        <f t="shared" si="9"/>
        <v>8391.8799999999992</v>
      </c>
      <c r="S10" s="74">
        <f t="shared" si="10"/>
        <v>34.65</v>
      </c>
      <c r="T10" s="74">
        <f>ROUND(#REF!/10000,2)</f>
        <v>5388.99</v>
      </c>
      <c r="U10" s="74">
        <f t="shared" si="12"/>
        <v>22.25</v>
      </c>
      <c r="V10" s="76">
        <f>ROUND(#REF!/10000,2)</f>
        <v>1572.9</v>
      </c>
      <c r="W10" s="74">
        <f t="shared" si="13"/>
        <v>29.19</v>
      </c>
      <c r="X10" s="77">
        <f>ROUND((#REF!+#REF!)/10000,2)</f>
        <v>3002.89</v>
      </c>
      <c r="Y10" s="74">
        <f t="shared" si="14"/>
        <v>12.4</v>
      </c>
      <c r="Z10" s="81">
        <f>ROUND((#REF!+#REF!)/10000,2)</f>
        <v>1395.43</v>
      </c>
      <c r="AA10" s="82">
        <f t="shared" si="15"/>
        <v>46.47</v>
      </c>
      <c r="AB10" s="82">
        <f>ROUND(#REF!/10000,2)-'[1]医院(累计打印)'!Z10</f>
        <v>1704.92</v>
      </c>
      <c r="AC10" s="83">
        <f>#REF!</f>
        <v>759.82</v>
      </c>
      <c r="AD10" s="83">
        <f>#REF!</f>
        <v>10.16</v>
      </c>
      <c r="AE10" s="74">
        <f>ROUND(#REF!/#REF!*100,2)</f>
        <v>5.53</v>
      </c>
      <c r="AF10" s="74">
        <f>#REF!</f>
        <v>90.83</v>
      </c>
      <c r="AG10" s="74">
        <f>#REF!</f>
        <v>192.55</v>
      </c>
      <c r="AH10" s="83">
        <f>ROUND(#REF!/#REF!,2)</f>
        <v>71.05</v>
      </c>
      <c r="AI10" s="83">
        <f t="shared" si="16"/>
        <v>36.9</v>
      </c>
      <c r="AJ10" s="83">
        <f>ROUND(#REF!/#REF!,2)</f>
        <v>18.39</v>
      </c>
      <c r="AK10" s="83">
        <f t="shared" si="17"/>
        <v>9.5500000000000007</v>
      </c>
      <c r="AL10" s="83">
        <f>ROUND(#REF!/#REF!,2)</f>
        <v>38.89</v>
      </c>
      <c r="AM10" s="83">
        <f t="shared" si="18"/>
        <v>20.2</v>
      </c>
      <c r="AN10" s="83">
        <f>ROUND((#REF!+#REF!)/#REF!,2)</f>
        <v>26.81</v>
      </c>
      <c r="AO10" s="83">
        <f t="shared" si="19"/>
        <v>13.92</v>
      </c>
      <c r="AP10" s="83">
        <f t="shared" si="20"/>
        <v>37.409999999999997</v>
      </c>
      <c r="AQ10" s="83">
        <f t="shared" si="21"/>
        <v>19.43</v>
      </c>
      <c r="AR10" s="83">
        <f>#REF!</f>
        <v>7719.77</v>
      </c>
      <c r="AS10" s="85"/>
      <c r="AT10" s="83">
        <f>ROUND((#REF!/#REF!)*#REF!,2)</f>
        <v>1215.82</v>
      </c>
      <c r="AU10" s="83">
        <f t="shared" si="22"/>
        <v>15.75</v>
      </c>
      <c r="AV10" s="83">
        <f>ROUND((#REF!/#REF!)*#REF!,2)</f>
        <v>1297.25</v>
      </c>
      <c r="AW10" s="83">
        <f t="shared" si="23"/>
        <v>16.8</v>
      </c>
      <c r="AX10" s="83">
        <f>ROUND((#REF!/#REF!)*#REF!,2)</f>
        <v>974.59</v>
      </c>
      <c r="AY10" s="83">
        <f t="shared" si="24"/>
        <v>12.62</v>
      </c>
      <c r="AZ10" s="83">
        <f>ROUND((#REF!/#REF!)*#REF!,2)</f>
        <v>774.47</v>
      </c>
      <c r="BA10" s="83">
        <f t="shared" si="25"/>
        <v>10.029999999999999</v>
      </c>
      <c r="BB10" s="83">
        <f>ROUND((#REF!+#REF!+#REF!)/#REF!*#REF!,2)</f>
        <v>925.64</v>
      </c>
      <c r="BC10" s="83">
        <f t="shared" si="26"/>
        <v>11.99</v>
      </c>
      <c r="BD10" s="83">
        <f t="shared" si="27"/>
        <v>2532</v>
      </c>
      <c r="BE10" s="83">
        <f t="shared" si="28"/>
        <v>32.81</v>
      </c>
    </row>
    <row r="11" spans="1:57" s="60" customFormat="1" ht="27.95" customHeight="1">
      <c r="A11" s="35" t="s">
        <v>41</v>
      </c>
      <c r="B11" s="37">
        <f>ROUND(#REF!/10000,2)</f>
        <v>11825.28</v>
      </c>
      <c r="C11" s="37">
        <f>ROUND((#REF!-#REF!)/#REF!%,2)</f>
        <v>0.84</v>
      </c>
      <c r="D11" s="70">
        <f t="shared" si="29"/>
        <v>5006.78</v>
      </c>
      <c r="E11" s="70">
        <f t="shared" si="1"/>
        <v>42.35</v>
      </c>
      <c r="F11" s="37">
        <f>ROUND(#REF!/10000,2)</f>
        <v>429.93</v>
      </c>
      <c r="G11" s="37">
        <f t="shared" si="2"/>
        <v>3.64</v>
      </c>
      <c r="H11" s="37">
        <f>ROUND((#REF!+#REF!+#REF!+#REF!)/10000,2)</f>
        <v>1151.9100000000001</v>
      </c>
      <c r="I11" s="74">
        <f t="shared" si="4"/>
        <v>9.74</v>
      </c>
      <c r="J11" s="74">
        <f t="shared" si="30"/>
        <v>3424.94</v>
      </c>
      <c r="K11" s="74">
        <f t="shared" si="5"/>
        <v>28.97</v>
      </c>
      <c r="L11" s="74">
        <f t="shared" si="31"/>
        <v>3403.81</v>
      </c>
      <c r="M11" s="74">
        <f t="shared" si="6"/>
        <v>28.78</v>
      </c>
      <c r="N11" s="74">
        <f>ROUND((#REF!+#REF!)/10000,2)</f>
        <v>1866.09</v>
      </c>
      <c r="O11" s="74">
        <f t="shared" si="7"/>
        <v>15.78</v>
      </c>
      <c r="P11" s="74">
        <f>ROUND((#REF!+#REF!)/10000,2)</f>
        <v>1537.72</v>
      </c>
      <c r="Q11" s="74">
        <f t="shared" si="8"/>
        <v>13</v>
      </c>
      <c r="R11" s="74">
        <f t="shared" si="9"/>
        <v>3414.69</v>
      </c>
      <c r="S11" s="74">
        <f t="shared" si="10"/>
        <v>28.88</v>
      </c>
      <c r="T11" s="74">
        <f>ROUND(#REF!/10000,2)</f>
        <v>2514.4899999999998</v>
      </c>
      <c r="U11" s="74">
        <f t="shared" si="12"/>
        <v>21.26</v>
      </c>
      <c r="V11" s="76">
        <f>ROUND(#REF!/10000,2)</f>
        <v>945.64</v>
      </c>
      <c r="W11" s="74">
        <f t="shared" si="13"/>
        <v>37.61</v>
      </c>
      <c r="X11" s="77">
        <f>ROUND((#REF!+#REF!)/10000,2)</f>
        <v>900.2</v>
      </c>
      <c r="Y11" s="74">
        <f t="shared" si="14"/>
        <v>7.61</v>
      </c>
      <c r="Z11" s="81">
        <f>ROUND((#REF!+#REF!)/10000,2)</f>
        <v>296.89</v>
      </c>
      <c r="AA11" s="82">
        <f t="shared" si="15"/>
        <v>32.979999999999997</v>
      </c>
      <c r="AB11" s="82">
        <f>ROUND(#REF!/10000,2)-'[1]医院(累计打印)'!Z11</f>
        <v>619.95000000000005</v>
      </c>
      <c r="AC11" s="83">
        <f>#REF!</f>
        <v>638.61</v>
      </c>
      <c r="AD11" s="83">
        <f>#REF!</f>
        <v>8.91</v>
      </c>
      <c r="AE11" s="74">
        <f>ROUND(#REF!/#REF!*100,2)</f>
        <v>5.47</v>
      </c>
      <c r="AF11" s="74">
        <f>#REF!</f>
        <v>93.09</v>
      </c>
      <c r="AG11" s="74">
        <f>#REF!</f>
        <v>157.43</v>
      </c>
      <c r="AH11" s="83">
        <f>ROUND(#REF!/#REF!,2)</f>
        <v>53.87</v>
      </c>
      <c r="AI11" s="83">
        <f t="shared" si="16"/>
        <v>34.22</v>
      </c>
      <c r="AJ11" s="83">
        <f>ROUND(#REF!/#REF!,2)</f>
        <v>13.45</v>
      </c>
      <c r="AK11" s="83">
        <f t="shared" si="17"/>
        <v>8.5399999999999991</v>
      </c>
      <c r="AL11" s="83">
        <f>ROUND(#REF!/#REF!,2)</f>
        <v>31.17</v>
      </c>
      <c r="AM11" s="83">
        <f t="shared" si="18"/>
        <v>19.8</v>
      </c>
      <c r="AN11" s="83">
        <f>ROUND((#REF!+#REF!)/#REF!,2)</f>
        <v>25.74</v>
      </c>
      <c r="AO11" s="83">
        <f t="shared" si="19"/>
        <v>16.350000000000001</v>
      </c>
      <c r="AP11" s="83">
        <f t="shared" si="20"/>
        <v>33.200000000000003</v>
      </c>
      <c r="AQ11" s="83">
        <f t="shared" si="21"/>
        <v>21.09</v>
      </c>
      <c r="AR11" s="83">
        <f>#REF!</f>
        <v>5690.02</v>
      </c>
      <c r="AS11" s="85"/>
      <c r="AT11" s="83">
        <f>ROUND((#REF!/#REF!)*#REF!,2)</f>
        <v>839.87</v>
      </c>
      <c r="AU11" s="83">
        <f t="shared" si="22"/>
        <v>14.76</v>
      </c>
      <c r="AV11" s="83">
        <f>ROUND((#REF!/#REF!)*#REF!,2)</f>
        <v>592.22</v>
      </c>
      <c r="AW11" s="83">
        <f t="shared" si="23"/>
        <v>10.41</v>
      </c>
      <c r="AX11" s="83">
        <f>ROUND((#REF!/#REF!)*#REF!,2)</f>
        <v>867.3</v>
      </c>
      <c r="AY11" s="83">
        <f t="shared" si="24"/>
        <v>15.24</v>
      </c>
      <c r="AZ11" s="83">
        <f>ROUND((#REF!/#REF!)*#REF!,2)</f>
        <v>783.11</v>
      </c>
      <c r="BA11" s="83">
        <f t="shared" si="25"/>
        <v>13.76</v>
      </c>
      <c r="BB11" s="83">
        <f>ROUND((#REF!+#REF!+#REF!)/#REF!*#REF!,2)</f>
        <v>676.26</v>
      </c>
      <c r="BC11" s="83">
        <f t="shared" si="26"/>
        <v>11.89</v>
      </c>
      <c r="BD11" s="83">
        <f t="shared" si="27"/>
        <v>1931.26</v>
      </c>
      <c r="BE11" s="83">
        <f t="shared" si="28"/>
        <v>33.94</v>
      </c>
    </row>
    <row r="12" spans="1:57" s="60" customFormat="1" ht="27.95" customHeight="1">
      <c r="A12" s="69" t="s">
        <v>42</v>
      </c>
      <c r="B12" s="37">
        <f>ROUND(#REF!/10000,2)</f>
        <v>1892.84</v>
      </c>
      <c r="C12" s="37">
        <f>ROUND((#REF!-#REF!)/#REF!%,2)</f>
        <v>11.46</v>
      </c>
      <c r="D12" s="70">
        <f t="shared" si="29"/>
        <v>881.82</v>
      </c>
      <c r="E12" s="70">
        <f t="shared" si="1"/>
        <v>46.58</v>
      </c>
      <c r="F12" s="37">
        <f>ROUND(#REF!/10000,2)</f>
        <v>47.17</v>
      </c>
      <c r="G12" s="37">
        <f t="shared" si="2"/>
        <v>2.4900000000000002</v>
      </c>
      <c r="H12" s="37">
        <f>ROUND((#REF!+#REF!+#REF!+#REF!)/10000,2)</f>
        <v>171.7</v>
      </c>
      <c r="I12" s="74">
        <f t="shared" si="4"/>
        <v>9.07</v>
      </c>
      <c r="J12" s="74">
        <f t="shared" si="30"/>
        <v>662.95</v>
      </c>
      <c r="K12" s="74">
        <f t="shared" si="5"/>
        <v>35.020000000000003</v>
      </c>
      <c r="L12" s="74">
        <f t="shared" si="31"/>
        <v>486.8</v>
      </c>
      <c r="M12" s="74">
        <f t="shared" si="6"/>
        <v>25.72</v>
      </c>
      <c r="N12" s="74">
        <f>ROUND((#REF!+#REF!)/10000,2)</f>
        <v>335.92</v>
      </c>
      <c r="O12" s="74">
        <f t="shared" si="7"/>
        <v>17.75</v>
      </c>
      <c r="P12" s="74">
        <f>ROUND((#REF!+#REF!)/10000,2)</f>
        <v>150.88</v>
      </c>
      <c r="Q12" s="74">
        <f t="shared" si="8"/>
        <v>7.97</v>
      </c>
      <c r="R12" s="74">
        <f t="shared" si="9"/>
        <v>524.22</v>
      </c>
      <c r="S12" s="74">
        <f t="shared" si="10"/>
        <v>27.69</v>
      </c>
      <c r="T12" s="74">
        <f>ROUND(#REF!/10000,2)</f>
        <v>467.28</v>
      </c>
      <c r="U12" s="74">
        <f t="shared" si="12"/>
        <v>24.69</v>
      </c>
      <c r="V12" s="76">
        <f>ROUND(#REF!/10000,2)</f>
        <v>193.17</v>
      </c>
      <c r="W12" s="74">
        <f t="shared" si="13"/>
        <v>41.34</v>
      </c>
      <c r="X12" s="77">
        <f>ROUND((#REF!+#REF!)/10000,2)</f>
        <v>56.94</v>
      </c>
      <c r="Y12" s="74">
        <f t="shared" si="14"/>
        <v>3.01</v>
      </c>
      <c r="Z12" s="81">
        <f>ROUND((#REF!+#REF!)/10000,2)</f>
        <v>10.97</v>
      </c>
      <c r="AA12" s="82">
        <f t="shared" si="15"/>
        <v>19.27</v>
      </c>
      <c r="AB12" s="82">
        <f>ROUND(#REF!/10000,2)-'[1]医院(累计打印)'!Z12</f>
        <v>161.91999999999999</v>
      </c>
      <c r="AC12" s="83">
        <f>#REF!</f>
        <v>348.24</v>
      </c>
      <c r="AD12" s="83">
        <f>#REF!</f>
        <v>12.47</v>
      </c>
      <c r="AE12" s="74">
        <f>ROUND(#REF!/#REF!*100,2)</f>
        <v>2.0099999999999998</v>
      </c>
      <c r="AF12" s="74">
        <f>#REF!</f>
        <v>46.11</v>
      </c>
      <c r="AG12" s="74">
        <f>#REF!</f>
        <v>134.79</v>
      </c>
      <c r="AH12" s="83">
        <f>ROUND(#REF!/#REF!,2)</f>
        <v>28.17</v>
      </c>
      <c r="AI12" s="83">
        <f t="shared" si="16"/>
        <v>20.9</v>
      </c>
      <c r="AJ12" s="83">
        <f>ROUND(#REF!/#REF!,2)</f>
        <v>3.36</v>
      </c>
      <c r="AK12" s="83">
        <f t="shared" si="17"/>
        <v>2.4900000000000002</v>
      </c>
      <c r="AL12" s="83">
        <f>ROUND(#REF!/#REF!,2)</f>
        <v>23.45</v>
      </c>
      <c r="AM12" s="83">
        <f t="shared" si="18"/>
        <v>17.399999999999999</v>
      </c>
      <c r="AN12" s="83">
        <f>ROUND((#REF!+#REF!)/#REF!,2)</f>
        <v>13.57</v>
      </c>
      <c r="AO12" s="83">
        <f t="shared" si="19"/>
        <v>10.07</v>
      </c>
      <c r="AP12" s="83">
        <f t="shared" si="20"/>
        <v>66.239999999999995</v>
      </c>
      <c r="AQ12" s="83">
        <f t="shared" si="21"/>
        <v>49.14</v>
      </c>
      <c r="AR12" s="83">
        <f>#REF!</f>
        <v>4342.55</v>
      </c>
      <c r="AS12" s="85"/>
      <c r="AT12" s="83">
        <f>ROUND((#REF!/#REF!)*#REF!,2)</f>
        <v>1327.28</v>
      </c>
      <c r="AU12" s="83">
        <f t="shared" si="22"/>
        <v>30.56</v>
      </c>
      <c r="AV12" s="83">
        <f>ROUND((#REF!/#REF!)*#REF!,2)</f>
        <v>132.38</v>
      </c>
      <c r="AW12" s="83">
        <f t="shared" si="23"/>
        <v>3.05</v>
      </c>
      <c r="AX12" s="83">
        <f>ROUND((#REF!/#REF!)*#REF!,2)</f>
        <v>715.92</v>
      </c>
      <c r="AY12" s="83">
        <f t="shared" si="24"/>
        <v>16.489999999999998</v>
      </c>
      <c r="AZ12" s="83">
        <f>ROUND((#REF!/#REF!)*#REF!,2)</f>
        <v>794.12</v>
      </c>
      <c r="BA12" s="83">
        <f t="shared" si="25"/>
        <v>18.29</v>
      </c>
      <c r="BB12" s="83">
        <f>ROUND((#REF!+#REF!+#REF!)/#REF!*#REF!,2)</f>
        <v>603.25</v>
      </c>
      <c r="BC12" s="83">
        <f t="shared" si="26"/>
        <v>13.89</v>
      </c>
      <c r="BD12" s="83">
        <f t="shared" si="27"/>
        <v>769.6</v>
      </c>
      <c r="BE12" s="83">
        <f t="shared" si="28"/>
        <v>17.72</v>
      </c>
    </row>
    <row r="13" spans="1:57" s="60" customFormat="1" ht="27.95" customHeight="1">
      <c r="A13" s="69" t="s">
        <v>43</v>
      </c>
      <c r="B13" s="37">
        <f>ROUND(#REF!/10000,2)</f>
        <v>11449.32</v>
      </c>
      <c r="C13" s="37">
        <f>ROUND((#REF!-#REF!)/#REF!%,2)</f>
        <v>3.74</v>
      </c>
      <c r="D13" s="70">
        <f t="shared" si="29"/>
        <v>4522.5200000000004</v>
      </c>
      <c r="E13" s="70">
        <f t="shared" si="1"/>
        <v>39.51</v>
      </c>
      <c r="F13" s="37">
        <f>ROUND(#REF!/10000,2)</f>
        <v>414.92</v>
      </c>
      <c r="G13" s="37">
        <f t="shared" si="2"/>
        <v>3.62</v>
      </c>
      <c r="H13" s="37">
        <f>ROUND((#REF!+#REF!+#REF!+#REF!)/10000,2)</f>
        <v>1145.45</v>
      </c>
      <c r="I13" s="74">
        <f t="shared" si="4"/>
        <v>10</v>
      </c>
      <c r="J13" s="74">
        <f t="shared" si="30"/>
        <v>2962.15</v>
      </c>
      <c r="K13" s="74">
        <f t="shared" si="5"/>
        <v>25.89</v>
      </c>
      <c r="L13" s="74">
        <f t="shared" si="31"/>
        <v>3034.5</v>
      </c>
      <c r="M13" s="74">
        <f t="shared" si="6"/>
        <v>26.5</v>
      </c>
      <c r="N13" s="74">
        <f>ROUND((#REF!+#REF!)/10000,2)</f>
        <v>1634.67</v>
      </c>
      <c r="O13" s="74">
        <f t="shared" si="7"/>
        <v>14.28</v>
      </c>
      <c r="P13" s="74">
        <f>ROUND((#REF!+#REF!)/10000,2)</f>
        <v>1399.83</v>
      </c>
      <c r="Q13" s="74">
        <f t="shared" si="8"/>
        <v>12.23</v>
      </c>
      <c r="R13" s="74">
        <f t="shared" si="9"/>
        <v>3892.3</v>
      </c>
      <c r="S13" s="74">
        <f t="shared" si="10"/>
        <v>34</v>
      </c>
      <c r="T13" s="74">
        <f>ROUND(#REF!/10000,2)</f>
        <v>2906.08</v>
      </c>
      <c r="U13" s="74">
        <f t="shared" si="12"/>
        <v>25.38</v>
      </c>
      <c r="V13" s="76">
        <f>ROUND(#REF!/10000,2)</f>
        <v>1485.79</v>
      </c>
      <c r="W13" s="74">
        <f t="shared" si="13"/>
        <v>51.13</v>
      </c>
      <c r="X13" s="77">
        <f>ROUND((#REF!+#REF!)/10000,2)</f>
        <v>986.22</v>
      </c>
      <c r="Y13" s="74">
        <f t="shared" si="14"/>
        <v>8.61</v>
      </c>
      <c r="Z13" s="81">
        <f>ROUND((#REF!+#REF!)/10000,2)</f>
        <v>295.86</v>
      </c>
      <c r="AA13" s="82">
        <f t="shared" si="15"/>
        <v>30</v>
      </c>
      <c r="AB13" s="82">
        <f>ROUND(#REF!/10000,2)-'[1]医院(累计打印)'!Z13</f>
        <v>938.2</v>
      </c>
      <c r="AC13" s="83">
        <f>#REF!</f>
        <v>601.13</v>
      </c>
      <c r="AD13" s="83">
        <f>#REF!</f>
        <v>8.5500000000000007</v>
      </c>
      <c r="AE13" s="74">
        <f>ROUND(#REF!/#REF!*100,2)</f>
        <v>4.4800000000000004</v>
      </c>
      <c r="AF13" s="74">
        <f>#REF!</f>
        <v>78.459999999999994</v>
      </c>
      <c r="AG13" s="74">
        <f>#REF!</f>
        <v>158.05000000000001</v>
      </c>
      <c r="AH13" s="83">
        <f>ROUND(#REF!/#REF!,2)</f>
        <v>67.09</v>
      </c>
      <c r="AI13" s="83">
        <f t="shared" si="16"/>
        <v>42.45</v>
      </c>
      <c r="AJ13" s="83">
        <f>ROUND(#REF!/#REF!,2)</f>
        <v>11.5</v>
      </c>
      <c r="AK13" s="83">
        <f t="shared" si="17"/>
        <v>7.28</v>
      </c>
      <c r="AL13" s="83">
        <f>ROUND(#REF!/#REF!,2)</f>
        <v>27.82</v>
      </c>
      <c r="AM13" s="83">
        <f t="shared" si="18"/>
        <v>17.600000000000001</v>
      </c>
      <c r="AN13" s="83">
        <f>ROUND((#REF!+#REF!)/#REF!,2)</f>
        <v>21.24</v>
      </c>
      <c r="AO13" s="83">
        <f t="shared" si="19"/>
        <v>13.44</v>
      </c>
      <c r="AP13" s="83">
        <f t="shared" si="20"/>
        <v>30.4</v>
      </c>
      <c r="AQ13" s="83">
        <f t="shared" si="21"/>
        <v>19.23</v>
      </c>
      <c r="AR13" s="83">
        <f>#REF!</f>
        <v>5139.66</v>
      </c>
      <c r="AS13" s="85"/>
      <c r="AT13" s="83">
        <f>ROUND((#REF!/#REF!)*#REF!,2)</f>
        <v>721.29</v>
      </c>
      <c r="AU13" s="83">
        <f t="shared" si="22"/>
        <v>14.03</v>
      </c>
      <c r="AV13" s="83">
        <f>ROUND((#REF!/#REF!)*#REF!,2)</f>
        <v>700.82</v>
      </c>
      <c r="AW13" s="83">
        <f t="shared" si="23"/>
        <v>13.64</v>
      </c>
      <c r="AX13" s="83">
        <f>ROUND((#REF!/#REF!)*#REF!,2)</f>
        <v>797.59</v>
      </c>
      <c r="AY13" s="83">
        <f t="shared" si="24"/>
        <v>15.52</v>
      </c>
      <c r="AZ13" s="83">
        <f>ROUND((#REF!/#REF!)*#REF!,2)</f>
        <v>620.15</v>
      </c>
      <c r="BA13" s="83">
        <f t="shared" si="25"/>
        <v>12.07</v>
      </c>
      <c r="BB13" s="83">
        <f>ROUND((#REF!+#REF!+#REF!)/#REF!*#REF!,2)</f>
        <v>706.91</v>
      </c>
      <c r="BC13" s="83">
        <f t="shared" si="26"/>
        <v>13.75</v>
      </c>
      <c r="BD13" s="83">
        <f t="shared" si="27"/>
        <v>1592.9</v>
      </c>
      <c r="BE13" s="83">
        <f t="shared" si="28"/>
        <v>30.99</v>
      </c>
    </row>
    <row r="14" spans="1:57" s="61" customFormat="1" ht="27.95" customHeight="1">
      <c r="A14" s="71" t="s">
        <v>69</v>
      </c>
      <c r="B14" s="71">
        <f>SUM('[1]医院(累计打印)'!B14:B15)</f>
        <v>9196.91</v>
      </c>
      <c r="C14" s="37">
        <f>ROUND((#REF!+#REF!-#REF!-#REF!)/(#REF!+#REF!)%,2)</f>
        <v>4.7300000000000004</v>
      </c>
      <c r="D14" s="70">
        <f t="shared" si="29"/>
        <v>3936.67</v>
      </c>
      <c r="E14" s="70">
        <f t="shared" si="1"/>
        <v>42.8</v>
      </c>
      <c r="F14" s="71">
        <f>SUM('[1]医院(累计打印)'!F14:F15)</f>
        <v>382.26</v>
      </c>
      <c r="G14" s="37">
        <f t="shared" si="2"/>
        <v>4.16</v>
      </c>
      <c r="H14" s="71">
        <f>SUM('[1]医院(累计打印)'!H14:H15)</f>
        <v>1073.78</v>
      </c>
      <c r="I14" s="74">
        <f t="shared" si="4"/>
        <v>11.68</v>
      </c>
      <c r="J14" s="71">
        <f>SUM('[1]医院(累计打印)'!J14:J15)</f>
        <v>2480.63</v>
      </c>
      <c r="K14" s="74">
        <f t="shared" si="5"/>
        <v>26.96</v>
      </c>
      <c r="L14" s="71">
        <f>SUM('[1]医院(累计打印)'!L14:L15)</f>
        <v>2451.5</v>
      </c>
      <c r="M14" s="74">
        <f t="shared" si="6"/>
        <v>26.66</v>
      </c>
      <c r="N14" s="71">
        <f>SUM('[1]医院(累计打印)'!O14:O15)</f>
        <v>1331.03</v>
      </c>
      <c r="O14" s="74">
        <f t="shared" si="7"/>
        <v>14.47</v>
      </c>
      <c r="P14" s="71">
        <f>SUM('[1]医院(累计打印)'!Q14:Q15)</f>
        <v>1120.47</v>
      </c>
      <c r="Q14" s="74">
        <f t="shared" si="8"/>
        <v>12.18</v>
      </c>
      <c r="R14" s="74">
        <f t="shared" si="9"/>
        <v>2808.74</v>
      </c>
      <c r="S14" s="74">
        <f t="shared" si="10"/>
        <v>30.54</v>
      </c>
      <c r="T14" s="71">
        <f>SUM('[1]医院(累计打印)'!V14:V15)</f>
        <v>2197.5</v>
      </c>
      <c r="U14" s="74">
        <f t="shared" si="12"/>
        <v>23.89</v>
      </c>
      <c r="V14" s="71">
        <f>SUM('[1]医院(累计打印)'!X14:X15)</f>
        <v>960.84</v>
      </c>
      <c r="W14" s="74">
        <f t="shared" si="13"/>
        <v>43.72</v>
      </c>
      <c r="X14" s="71">
        <f>SUM('[1]医院(累计打印)'!Z14:Z15)</f>
        <v>611.24</v>
      </c>
      <c r="Y14" s="74">
        <f t="shared" si="14"/>
        <v>6.65</v>
      </c>
      <c r="Z14" s="71">
        <f>SUM('[1]医院(累计打印)'!AB14:AB15)</f>
        <v>293.77999999999997</v>
      </c>
      <c r="AA14" s="82">
        <f t="shared" si="15"/>
        <v>48.06</v>
      </c>
      <c r="AB14" s="71">
        <f>SUM('[1]医院(累计打印)'!AD14:AD15)</f>
        <v>843.55</v>
      </c>
      <c r="AC14" s="71">
        <f>ROUND((#REF!+#REF!+#REF!+#REF!)/(#REF!+#REF!),2)</f>
        <v>425.18</v>
      </c>
      <c r="AD14" s="71">
        <f>ROUND((#REF!+#REF!)/(#REF!+#REF!),2)</f>
        <v>8.41</v>
      </c>
      <c r="AE14" s="71">
        <f>ROUND((#REF!+#REF!)/(#REF!+#REF!)*100,2)</f>
        <v>7.01</v>
      </c>
      <c r="AF14" s="71">
        <f>ROUND((#REF!+#REF!)/(#REF!+#REF!)*100,2)</f>
        <v>92.59</v>
      </c>
      <c r="AG14" s="71">
        <f>+ROUND((#REF!+#REF!+#REF!+#REF!)/(#REF!+#REF!),2)</f>
        <v>167.43</v>
      </c>
      <c r="AH14" s="83">
        <f>ROUND((#REF!+#REF!)/(#REF!+#REF!),2)</f>
        <v>56.19</v>
      </c>
      <c r="AI14" s="83">
        <f t="shared" si="16"/>
        <v>33.56</v>
      </c>
      <c r="AJ14" s="83">
        <f>ROUND((#REF!+#REF!)/(#REF!+#REF!),2)</f>
        <v>12.94</v>
      </c>
      <c r="AK14" s="83">
        <f t="shared" si="17"/>
        <v>7.73</v>
      </c>
      <c r="AL14" s="83">
        <f>ROUND((#REF!+#REF!)/(#REF!+#REF!),2)</f>
        <v>34.83</v>
      </c>
      <c r="AM14" s="83">
        <f t="shared" si="18"/>
        <v>20.8</v>
      </c>
      <c r="AN14" s="71">
        <f>ROUND((#REF!+#REF!+#REF!+#REF!)/(#REF!+#REF!),2)</f>
        <v>26.71</v>
      </c>
      <c r="AO14" s="83">
        <f t="shared" si="19"/>
        <v>15.95</v>
      </c>
      <c r="AP14" s="83">
        <f t="shared" si="20"/>
        <v>36.76</v>
      </c>
      <c r="AQ14" s="83">
        <f t="shared" si="21"/>
        <v>21.96</v>
      </c>
      <c r="AR14" s="71">
        <f t="shared" ref="AR14:AR21" si="32">ROUND((AD14*AC14),2)</f>
        <v>3575.76</v>
      </c>
      <c r="AS14" s="71"/>
      <c r="AT14" s="83">
        <f>ROUND(((#REF!+#REF!)/(#REF!+#REF!)*AD14),2)</f>
        <v>627.11</v>
      </c>
      <c r="AU14" s="83">
        <f t="shared" si="22"/>
        <v>17.54</v>
      </c>
      <c r="AV14" s="83">
        <f>ROUND(((#REF!+#REF!)/(#REF!+#REF!)*AD14),2)</f>
        <v>363.57</v>
      </c>
      <c r="AW14" s="83">
        <f t="shared" si="23"/>
        <v>10.17</v>
      </c>
      <c r="AX14" s="71">
        <f>ROUND(((#REF!+#REF!)/(#REF!+#REF!)*AD14),2)</f>
        <v>540.4</v>
      </c>
      <c r="AY14" s="83">
        <f t="shared" si="24"/>
        <v>15.11</v>
      </c>
      <c r="AZ14" s="71">
        <f>ROUND(((#REF!+#REF!)/(#REF!+#REF!)*AD14),2)</f>
        <v>368.67</v>
      </c>
      <c r="BA14" s="83">
        <f t="shared" si="25"/>
        <v>10.31</v>
      </c>
      <c r="BB14" s="71">
        <f>ROUND(((#REF!+#REF!+#REF!+#REF!+#REF!+#REF!)/(#REF!+#REF!)*AD14),2)</f>
        <v>563.22</v>
      </c>
      <c r="BC14" s="83">
        <f t="shared" si="26"/>
        <v>15.75</v>
      </c>
      <c r="BD14" s="83">
        <f t="shared" si="27"/>
        <v>1112.79</v>
      </c>
      <c r="BE14" s="83">
        <f t="shared" si="28"/>
        <v>31.12</v>
      </c>
    </row>
    <row r="15" spans="1:57" s="61" customFormat="1" ht="27.95" customHeight="1">
      <c r="A15" s="71" t="s">
        <v>70</v>
      </c>
      <c r="B15" s="71">
        <f>SUM('[1]医院(累计打印)'!B16:B17)</f>
        <v>5299.93</v>
      </c>
      <c r="C15" s="37">
        <f>ROUND((#REF!+#REF!-#REF!-#REF!)/(#REF!+#REF!)%,2)</f>
        <v>5.43</v>
      </c>
      <c r="D15" s="70">
        <f t="shared" si="29"/>
        <v>2263.08</v>
      </c>
      <c r="E15" s="70">
        <f t="shared" si="1"/>
        <v>42.7</v>
      </c>
      <c r="F15" s="71">
        <f>SUM('[1]医院(累计打印)'!F16:F17)</f>
        <v>155.49</v>
      </c>
      <c r="G15" s="37">
        <f t="shared" si="2"/>
        <v>2.93</v>
      </c>
      <c r="H15" s="71">
        <f>SUM('[1]医院(累计打印)'!H16:H17)</f>
        <v>808.85</v>
      </c>
      <c r="I15" s="74">
        <f t="shared" si="4"/>
        <v>15.26</v>
      </c>
      <c r="J15" s="71">
        <f>SUM('[1]医院(累计打印)'!J16:J17)</f>
        <v>1298.74</v>
      </c>
      <c r="K15" s="74">
        <f t="shared" si="5"/>
        <v>24.51</v>
      </c>
      <c r="L15" s="71">
        <f>SUM('[1]医院(累计打印)'!L16:L17)</f>
        <v>1460.57</v>
      </c>
      <c r="M15" s="74">
        <f t="shared" si="6"/>
        <v>27.56</v>
      </c>
      <c r="N15" s="71">
        <f>SUM('[1]医院(累计打印)'!O16:O17)</f>
        <v>810.25</v>
      </c>
      <c r="O15" s="74">
        <f t="shared" si="7"/>
        <v>15.29</v>
      </c>
      <c r="P15" s="71">
        <f>SUM('[1]医院(累计打印)'!Q16:Q17)</f>
        <v>650.32000000000005</v>
      </c>
      <c r="Q15" s="74">
        <f t="shared" si="8"/>
        <v>12.27</v>
      </c>
      <c r="R15" s="74">
        <f t="shared" si="9"/>
        <v>1576.28</v>
      </c>
      <c r="S15" s="74">
        <f t="shared" si="10"/>
        <v>29.74</v>
      </c>
      <c r="T15" s="71">
        <f>SUM('[1]医院(累计打印)'!V16:V17)</f>
        <v>1265.32</v>
      </c>
      <c r="U15" s="74">
        <f t="shared" si="12"/>
        <v>23.87</v>
      </c>
      <c r="V15" s="71">
        <f>SUM('[1]医院(累计打印)'!X16:X17)</f>
        <v>660.15</v>
      </c>
      <c r="W15" s="74">
        <f t="shared" si="13"/>
        <v>52.17</v>
      </c>
      <c r="X15" s="71">
        <f>SUM('[1]医院(累计打印)'!Z16:Z17)</f>
        <v>310.95999999999998</v>
      </c>
      <c r="Y15" s="74">
        <f t="shared" si="14"/>
        <v>5.87</v>
      </c>
      <c r="Z15" s="71">
        <f>SUM('[1]医院(累计打印)'!AB16:AB17)</f>
        <v>90.68</v>
      </c>
      <c r="AA15" s="82">
        <f t="shared" si="15"/>
        <v>29.16</v>
      </c>
      <c r="AB15" s="71">
        <f>SUM('[1]医院(累计打印)'!AD16:AD17)</f>
        <v>487.13</v>
      </c>
      <c r="AC15" s="71">
        <f>ROUND((#REF!+#REF!+#REF!+#REF!)/(#REF!+#REF!),2)</f>
        <v>478.59</v>
      </c>
      <c r="AD15" s="71">
        <f>ROUND((#REF!+#REF!)/(#REF!+#REF!),2)</f>
        <v>7.62</v>
      </c>
      <c r="AE15" s="71">
        <f>ROUND((#REF!+#REF!)/(#REF!+#REF!)*100,2)</f>
        <v>3.77</v>
      </c>
      <c r="AF15" s="71">
        <f>ROUND((#REF!+#REF!)/(#REF!+#REF!)*100,2)</f>
        <v>71.28</v>
      </c>
      <c r="AG15" s="71">
        <f>+ROUND((#REF!+#REF!+#REF!+#REF!)/(#REF!+#REF!),2)</f>
        <v>135.47999999999999</v>
      </c>
      <c r="AH15" s="83">
        <f>ROUND((#REF!+#REF!)/(#REF!+#REF!),2)</f>
        <v>44.03</v>
      </c>
      <c r="AI15" s="83">
        <f t="shared" si="16"/>
        <v>32.5</v>
      </c>
      <c r="AJ15" s="83">
        <f>ROUND((#REF!+#REF!)/(#REF!+#REF!),2)</f>
        <v>12.8</v>
      </c>
      <c r="AK15" s="83">
        <f t="shared" si="17"/>
        <v>9.4499999999999993</v>
      </c>
      <c r="AL15" s="83">
        <f>ROUND((#REF!+#REF!)/(#REF!+#REF!),2)</f>
        <v>26.29</v>
      </c>
      <c r="AM15" s="83">
        <f t="shared" si="18"/>
        <v>19.41</v>
      </c>
      <c r="AN15" s="71">
        <f>ROUND((#REF!+#REF!+#REF!+#REF!)/(#REF!+#REF!),2)</f>
        <v>26.06</v>
      </c>
      <c r="AO15" s="83">
        <f t="shared" si="19"/>
        <v>19.239999999999998</v>
      </c>
      <c r="AP15" s="83">
        <f t="shared" si="20"/>
        <v>26.3</v>
      </c>
      <c r="AQ15" s="83">
        <f t="shared" si="21"/>
        <v>19.399999999999999</v>
      </c>
      <c r="AR15" s="71">
        <f t="shared" si="32"/>
        <v>3646.86</v>
      </c>
      <c r="AS15" s="71"/>
      <c r="AT15" s="83">
        <f>ROUND(((#REF!+#REF!)/(#REF!+#REF!)*AD15),2)</f>
        <v>572.63</v>
      </c>
      <c r="AU15" s="83">
        <f t="shared" si="22"/>
        <v>15.7</v>
      </c>
      <c r="AV15" s="83">
        <f>ROUND(((#REF!+#REF!)/(#REF!+#REF!)*AD15),2)</f>
        <v>376.05</v>
      </c>
      <c r="AW15" s="83">
        <f t="shared" si="23"/>
        <v>10.31</v>
      </c>
      <c r="AX15" s="71">
        <f>ROUND(((#REF!+#REF!)/(#REF!+#REF!)*AD15),2)</f>
        <v>544.91999999999996</v>
      </c>
      <c r="AY15" s="83">
        <f t="shared" si="24"/>
        <v>14.94</v>
      </c>
      <c r="AZ15" s="71">
        <f>ROUND(((#REF!+#REF!)/(#REF!+#REF!)*AD15),2)</f>
        <v>415.17</v>
      </c>
      <c r="BA15" s="83">
        <f t="shared" si="25"/>
        <v>11.38</v>
      </c>
      <c r="BB15" s="71">
        <f>ROUND(((#REF!+#REF!+#REF!+#REF!+#REF!+#REF!)/(#REF!+#REF!)*AD15),2)</f>
        <v>627.54999999999995</v>
      </c>
      <c r="BC15" s="83">
        <f t="shared" si="26"/>
        <v>17.21</v>
      </c>
      <c r="BD15" s="83">
        <f t="shared" si="27"/>
        <v>1110.54</v>
      </c>
      <c r="BE15" s="83">
        <f t="shared" si="28"/>
        <v>30.46</v>
      </c>
    </row>
    <row r="16" spans="1:57" s="61" customFormat="1" ht="27.95" customHeight="1">
      <c r="A16" s="71" t="s">
        <v>71</v>
      </c>
      <c r="B16" s="71">
        <f>SUM('[1]医院(累计打印)'!B18:B19)</f>
        <v>5577.77</v>
      </c>
      <c r="C16" s="37">
        <f>ROUND((#REF!+#REF!-#REF!-#REF!)/(#REF!+#REF!)%,2)</f>
        <v>9.84</v>
      </c>
      <c r="D16" s="70">
        <f t="shared" si="29"/>
        <v>2373.8200000000002</v>
      </c>
      <c r="E16" s="70">
        <f t="shared" si="1"/>
        <v>42.56</v>
      </c>
      <c r="F16" s="71">
        <f>SUM('[1]医院(累计打印)'!F18:F19)</f>
        <v>233.66</v>
      </c>
      <c r="G16" s="37">
        <f t="shared" si="2"/>
        <v>4.1900000000000004</v>
      </c>
      <c r="H16" s="71">
        <f>SUM('[1]医院(累计打印)'!H18:H19)</f>
        <v>732.57</v>
      </c>
      <c r="I16" s="74">
        <f t="shared" si="4"/>
        <v>13.13</v>
      </c>
      <c r="J16" s="71">
        <f>SUM('[1]医院(累计打印)'!J18:J19)</f>
        <v>1407.59</v>
      </c>
      <c r="K16" s="74">
        <f t="shared" si="5"/>
        <v>25.24</v>
      </c>
      <c r="L16" s="71">
        <f>SUM('[1]医院(累计打印)'!L18:L19)</f>
        <v>1671.81</v>
      </c>
      <c r="M16" s="74">
        <f t="shared" si="6"/>
        <v>29.97</v>
      </c>
      <c r="N16" s="71">
        <f>SUM('[1]医院(累计打印)'!O18:O19)</f>
        <v>1042.19</v>
      </c>
      <c r="O16" s="74">
        <f t="shared" si="7"/>
        <v>18.68</v>
      </c>
      <c r="P16" s="71">
        <f>SUM('[1]医院(累计打印)'!Q18:Q19)</f>
        <v>629.62</v>
      </c>
      <c r="Q16" s="74">
        <f t="shared" si="8"/>
        <v>11.29</v>
      </c>
      <c r="R16" s="74">
        <f t="shared" si="9"/>
        <v>1532.14</v>
      </c>
      <c r="S16" s="74">
        <f t="shared" si="10"/>
        <v>27.47</v>
      </c>
      <c r="T16" s="71">
        <f>SUM('[1]医院(累计打印)'!V18:V19)</f>
        <v>1205.6500000000001</v>
      </c>
      <c r="U16" s="74">
        <f t="shared" si="12"/>
        <v>21.62</v>
      </c>
      <c r="V16" s="71">
        <f>SUM('[1]医院(累计打印)'!X18:X19)</f>
        <v>563.4</v>
      </c>
      <c r="W16" s="74">
        <f t="shared" si="13"/>
        <v>46.73</v>
      </c>
      <c r="X16" s="71">
        <f>SUM('[1]医院(累计打印)'!Z18:Z19)</f>
        <v>326.49</v>
      </c>
      <c r="Y16" s="74">
        <f t="shared" si="14"/>
        <v>5.85</v>
      </c>
      <c r="Z16" s="71">
        <f>SUM('[1]医院(累计打印)'!AB18:AB19)</f>
        <v>126.53</v>
      </c>
      <c r="AA16" s="82">
        <f t="shared" si="15"/>
        <v>38.75</v>
      </c>
      <c r="AB16" s="71">
        <f>SUM('[1]医院(累计打印)'!AD18:AD19)</f>
        <v>362.1</v>
      </c>
      <c r="AC16" s="71">
        <f>ROUND((#REF!+#REF!+#REF!+#REF!)/(#REF!+#REF!),2)</f>
        <v>484.89</v>
      </c>
      <c r="AD16" s="71">
        <f>ROUND((#REF!+#REF!)/(#REF!+#REF!),2)</f>
        <v>7.65</v>
      </c>
      <c r="AE16" s="71">
        <f>ROUND((#REF!+#REF!)/(#REF!+#REF!)*100,2)</f>
        <v>6.08</v>
      </c>
      <c r="AF16" s="71">
        <f>ROUND((#REF!+#REF!)/(#REF!+#REF!)*100,2)</f>
        <v>81.98</v>
      </c>
      <c r="AG16" s="71">
        <f>+ROUND((#REF!+#REF!+#REF!+#REF!)/(#REF!+#REF!),2)</f>
        <v>145.47</v>
      </c>
      <c r="AH16" s="83">
        <f>ROUND((#REF!+#REF!)/(#REF!+#REF!),2)</f>
        <v>48.24</v>
      </c>
      <c r="AI16" s="83">
        <f t="shared" si="16"/>
        <v>33.159999999999997</v>
      </c>
      <c r="AJ16" s="83">
        <f>ROUND((#REF!+#REF!)/(#REF!+#REF!),2)</f>
        <v>10.85</v>
      </c>
      <c r="AK16" s="83">
        <f t="shared" si="17"/>
        <v>7.46</v>
      </c>
      <c r="AL16" s="83">
        <f>ROUND((#REF!+#REF!)/(#REF!+#REF!),2)</f>
        <v>36.090000000000003</v>
      </c>
      <c r="AM16" s="83">
        <f t="shared" si="18"/>
        <v>24.81</v>
      </c>
      <c r="AN16" s="71">
        <f>ROUND((#REF!+#REF!+#REF!+#REF!)/(#REF!+#REF!),2)</f>
        <v>26.01</v>
      </c>
      <c r="AO16" s="83">
        <f t="shared" si="19"/>
        <v>17.88</v>
      </c>
      <c r="AP16" s="83">
        <f t="shared" si="20"/>
        <v>24.28</v>
      </c>
      <c r="AQ16" s="83">
        <f t="shared" si="21"/>
        <v>16.690000000000001</v>
      </c>
      <c r="AR16" s="71">
        <f t="shared" si="32"/>
        <v>3709.41</v>
      </c>
      <c r="AS16" s="71"/>
      <c r="AT16" s="83">
        <f>ROUND(((#REF!+#REF!)/(#REF!+#REF!)*AD16),2)</f>
        <v>533.47</v>
      </c>
      <c r="AU16" s="83">
        <f t="shared" si="22"/>
        <v>14.38</v>
      </c>
      <c r="AV16" s="83">
        <f>ROUND(((#REF!+#REF!)/(#REF!+#REF!)*AD16),2)</f>
        <v>335.43</v>
      </c>
      <c r="AW16" s="83">
        <f t="shared" si="23"/>
        <v>9.0399999999999991</v>
      </c>
      <c r="AX16" s="71">
        <f>ROUND(((#REF!+#REF!)/(#REF!+#REF!)*AD16),2)</f>
        <v>507.71</v>
      </c>
      <c r="AY16" s="83">
        <f t="shared" si="24"/>
        <v>13.69</v>
      </c>
      <c r="AZ16" s="71">
        <f>ROUND(((#REF!+#REF!)/(#REF!+#REF!)*AD16),2)</f>
        <v>550.78</v>
      </c>
      <c r="BA16" s="83">
        <f t="shared" si="25"/>
        <v>14.85</v>
      </c>
      <c r="BB16" s="71">
        <f>ROUND(((#REF!+#REF!+#REF!+#REF!+#REF!+#REF!)/(#REF!+#REF!)*AD16),2)</f>
        <v>629.6</v>
      </c>
      <c r="BC16" s="83">
        <f t="shared" si="26"/>
        <v>16.97</v>
      </c>
      <c r="BD16" s="83">
        <f t="shared" si="27"/>
        <v>1152.42</v>
      </c>
      <c r="BE16" s="83">
        <f t="shared" si="28"/>
        <v>31.07</v>
      </c>
    </row>
    <row r="17" spans="1:57" s="61" customFormat="1" ht="27.95" customHeight="1">
      <c r="A17" s="71" t="s">
        <v>72</v>
      </c>
      <c r="B17" s="71">
        <f>SUM('[1]医院(累计打印)'!B20:B21)</f>
        <v>11360.18</v>
      </c>
      <c r="C17" s="37">
        <f>ROUND((#REF!+#REF!-#REF!-#REF!)/(#REF!+#REF!)%,2)</f>
        <v>9.2200000000000006</v>
      </c>
      <c r="D17" s="70">
        <f t="shared" si="29"/>
        <v>4188.7299999999996</v>
      </c>
      <c r="E17" s="70">
        <f t="shared" si="1"/>
        <v>36.880000000000003</v>
      </c>
      <c r="F17" s="71">
        <f>SUM('[1]医院(累计打印)'!F20:F21)</f>
        <v>311.49</v>
      </c>
      <c r="G17" s="37">
        <f t="shared" si="2"/>
        <v>2.74</v>
      </c>
      <c r="H17" s="71">
        <f>SUM('[1]医院(累计打印)'!H20:H21)</f>
        <v>1327.23</v>
      </c>
      <c r="I17" s="74">
        <f t="shared" si="4"/>
        <v>11.68</v>
      </c>
      <c r="J17" s="71">
        <f>SUM('[1]医院(累计打印)'!J20:J21)</f>
        <v>2550.0100000000002</v>
      </c>
      <c r="K17" s="74">
        <f t="shared" si="5"/>
        <v>22.46</v>
      </c>
      <c r="L17" s="71">
        <f>SUM('[1]医院(累计打印)'!L20:L21)</f>
        <v>3712.97</v>
      </c>
      <c r="M17" s="74">
        <f t="shared" si="6"/>
        <v>32.68</v>
      </c>
      <c r="N17" s="71">
        <f>SUM('[1]医院(累计打印)'!O20:O21)</f>
        <v>2094.5500000000002</v>
      </c>
      <c r="O17" s="74">
        <f t="shared" si="7"/>
        <v>18.440000000000001</v>
      </c>
      <c r="P17" s="71">
        <f>SUM('[1]医院(累计打印)'!Q20:Q21)</f>
        <v>1618.42</v>
      </c>
      <c r="Q17" s="74">
        <f t="shared" si="8"/>
        <v>14.25</v>
      </c>
      <c r="R17" s="74">
        <f t="shared" si="9"/>
        <v>3458.48</v>
      </c>
      <c r="S17" s="74">
        <f t="shared" si="10"/>
        <v>30.44</v>
      </c>
      <c r="T17" s="71">
        <f>SUM('[1]医院(累计打印)'!V20:V21)</f>
        <v>2778.73</v>
      </c>
      <c r="U17" s="74">
        <f t="shared" si="12"/>
        <v>24.46</v>
      </c>
      <c r="V17" s="71">
        <f>SUM('[1]医院(累计打印)'!X20:X21)</f>
        <v>1232.81</v>
      </c>
      <c r="W17" s="74">
        <f t="shared" si="13"/>
        <v>44.37</v>
      </c>
      <c r="X17" s="71">
        <f>SUM('[1]医院(累计打印)'!Z20:Z21)</f>
        <v>679.75</v>
      </c>
      <c r="Y17" s="74">
        <f t="shared" si="14"/>
        <v>5.98</v>
      </c>
      <c r="Z17" s="71">
        <f>SUM('[1]医院(累计打印)'!AB20:AB21)</f>
        <v>281.02</v>
      </c>
      <c r="AA17" s="82">
        <f t="shared" si="15"/>
        <v>41.34</v>
      </c>
      <c r="AB17" s="71">
        <f>SUM('[1]医院(累计打印)'!AD20:AD21)</f>
        <v>1073.49</v>
      </c>
      <c r="AC17" s="71">
        <f>ROUND((#REF!+#REF!+#REF!+#REF!)/(#REF!+#REF!),2)</f>
        <v>503.45</v>
      </c>
      <c r="AD17" s="71">
        <f>ROUND((#REF!+#REF!)/(#REF!+#REF!),2)</f>
        <v>8.0500000000000007</v>
      </c>
      <c r="AE17" s="71">
        <f>ROUND((#REF!+#REF!)/(#REF!+#REF!)*100,2)</f>
        <v>4.76</v>
      </c>
      <c r="AF17" s="71">
        <f>ROUND((#REF!+#REF!)/(#REF!+#REF!)*100,2)</f>
        <v>89.4</v>
      </c>
      <c r="AG17" s="71">
        <f>+ROUND((#REF!+#REF!+#REF!+#REF!)/(#REF!+#REF!),2)</f>
        <v>164.6</v>
      </c>
      <c r="AH17" s="83">
        <f>ROUND((#REF!+#REF!)/(#REF!+#REF!),2)</f>
        <v>60.03</v>
      </c>
      <c r="AI17" s="83">
        <f t="shared" si="16"/>
        <v>36.47</v>
      </c>
      <c r="AJ17" s="83">
        <f>ROUND((#REF!+#REF!)/(#REF!+#REF!),2)</f>
        <v>18.38</v>
      </c>
      <c r="AK17" s="83">
        <f t="shared" si="17"/>
        <v>11.17</v>
      </c>
      <c r="AL17" s="83">
        <f>ROUND((#REF!+#REF!)/(#REF!+#REF!),2)</f>
        <v>37.090000000000003</v>
      </c>
      <c r="AM17" s="83">
        <f t="shared" si="18"/>
        <v>22.53</v>
      </c>
      <c r="AN17" s="71">
        <f>ROUND((#REF!+#REF!+#REF!+#REF!)/(#REF!+#REF!),2)</f>
        <v>24.55</v>
      </c>
      <c r="AO17" s="83">
        <f t="shared" si="19"/>
        <v>14.91</v>
      </c>
      <c r="AP17" s="83">
        <f t="shared" si="20"/>
        <v>24.55</v>
      </c>
      <c r="AQ17" s="83">
        <f t="shared" si="21"/>
        <v>14.92</v>
      </c>
      <c r="AR17" s="71">
        <f t="shared" si="32"/>
        <v>4052.77</v>
      </c>
      <c r="AS17" s="71"/>
      <c r="AT17" s="83">
        <f>ROUND(((#REF!+#REF!)/(#REF!+#REF!)*AD17),2)</f>
        <v>580.94000000000005</v>
      </c>
      <c r="AU17" s="83">
        <f t="shared" si="22"/>
        <v>14.33</v>
      </c>
      <c r="AV17" s="83">
        <f>ROUND(((#REF!+#REF!)/(#REF!+#REF!)*AD17),2)</f>
        <v>411.74</v>
      </c>
      <c r="AW17" s="83">
        <f t="shared" si="23"/>
        <v>10.16</v>
      </c>
      <c r="AX17" s="71">
        <f>ROUND(((#REF!+#REF!)/(#REF!+#REF!)*AD17),2)</f>
        <v>682.57</v>
      </c>
      <c r="AY17" s="83">
        <f t="shared" si="24"/>
        <v>16.84</v>
      </c>
      <c r="AZ17" s="71">
        <f>ROUND(((#REF!+#REF!)/(#REF!+#REF!)*AD17),2)</f>
        <v>607.34</v>
      </c>
      <c r="BA17" s="83">
        <f t="shared" si="25"/>
        <v>14.99</v>
      </c>
      <c r="BB17" s="71">
        <f>ROUND(((#REF!+#REF!+#REF!+#REF!+#REF!+#REF!)/(#REF!+#REF!)*AD17),2)</f>
        <v>567.78</v>
      </c>
      <c r="BC17" s="83">
        <f t="shared" si="26"/>
        <v>14.01</v>
      </c>
      <c r="BD17" s="83">
        <f t="shared" si="27"/>
        <v>1202.4000000000001</v>
      </c>
      <c r="BE17" s="83">
        <f t="shared" si="28"/>
        <v>29.67</v>
      </c>
    </row>
    <row r="18" spans="1:57" s="61" customFormat="1" ht="27.95" customHeight="1">
      <c r="A18" s="71" t="s">
        <v>73</v>
      </c>
      <c r="B18" s="71">
        <f>SUM('[1]医院(累计打印)'!B22:B23)</f>
        <v>12551.61</v>
      </c>
      <c r="C18" s="37">
        <f>ROUND((#REF!+#REF!-#REF!-#REF!)/(#REF!+#REF!)%,2)</f>
        <v>4.83</v>
      </c>
      <c r="D18" s="70">
        <f t="shared" si="29"/>
        <v>5018.88</v>
      </c>
      <c r="E18" s="70">
        <f t="shared" si="1"/>
        <v>39.99</v>
      </c>
      <c r="F18" s="71">
        <f>SUM('[1]医院(累计打印)'!F22:F23)</f>
        <v>432.22</v>
      </c>
      <c r="G18" s="37">
        <f t="shared" si="2"/>
        <v>3.44</v>
      </c>
      <c r="H18" s="71">
        <f>SUM('[1]医院(累计打印)'!H22:H23)</f>
        <v>1499.55</v>
      </c>
      <c r="I18" s="74">
        <f t="shared" si="4"/>
        <v>11.95</v>
      </c>
      <c r="J18" s="71">
        <f>SUM('[1]医院(累计打印)'!J22:J23)</f>
        <v>3087.11</v>
      </c>
      <c r="K18" s="74">
        <f t="shared" si="5"/>
        <v>24.6</v>
      </c>
      <c r="L18" s="71">
        <f>SUM('[1]医院(累计打印)'!L22:L23)</f>
        <v>3311.14</v>
      </c>
      <c r="M18" s="74">
        <f t="shared" si="6"/>
        <v>26.38</v>
      </c>
      <c r="N18" s="71">
        <f>SUM('[1]医院(累计打印)'!O22:O23)</f>
        <v>1923.97</v>
      </c>
      <c r="O18" s="74">
        <f t="shared" si="7"/>
        <v>15.33</v>
      </c>
      <c r="P18" s="71">
        <f>SUM('[1]医院(累计打印)'!Q22:Q23)</f>
        <v>1387.17</v>
      </c>
      <c r="Q18" s="74">
        <f t="shared" si="8"/>
        <v>11.05</v>
      </c>
      <c r="R18" s="74">
        <f t="shared" si="9"/>
        <v>4221.59</v>
      </c>
      <c r="S18" s="74">
        <f t="shared" si="10"/>
        <v>33.630000000000003</v>
      </c>
      <c r="T18" s="71">
        <f>SUM('[1]医院(累计打印)'!V22:V23)</f>
        <v>3292.47</v>
      </c>
      <c r="U18" s="74">
        <f t="shared" si="12"/>
        <v>26.23</v>
      </c>
      <c r="V18" s="71">
        <f>SUM('[1]医院(累计打印)'!X22:X23)</f>
        <v>1632.02</v>
      </c>
      <c r="W18" s="74">
        <f t="shared" si="13"/>
        <v>49.57</v>
      </c>
      <c r="X18" s="71">
        <f>SUM('[1]医院(累计打印)'!Z22:Z23)</f>
        <v>929.12</v>
      </c>
      <c r="Y18" s="74">
        <f t="shared" si="14"/>
        <v>7.4</v>
      </c>
      <c r="Z18" s="71">
        <f>SUM('[1]医院(累计打印)'!AB22:AB23)</f>
        <v>580.76</v>
      </c>
      <c r="AA18" s="82">
        <f t="shared" si="15"/>
        <v>62.51</v>
      </c>
      <c r="AB18" s="71">
        <f>SUM('[1]医院(累计打印)'!AD22:AD23)</f>
        <v>758.17</v>
      </c>
      <c r="AC18" s="71">
        <f>ROUND((#REF!+#REF!+#REF!+#REF!)/(#REF!+#REF!),2)</f>
        <v>541</v>
      </c>
      <c r="AD18" s="71">
        <f>ROUND((#REF!+#REF!)/(#REF!+#REF!),2)</f>
        <v>7.62</v>
      </c>
      <c r="AE18" s="71">
        <f>ROUND((#REF!+#REF!)/(#REF!+#REF!)*100,2)</f>
        <v>3.82</v>
      </c>
      <c r="AF18" s="71">
        <f>ROUND((#REF!+#REF!)/(#REF!+#REF!)*100,2)</f>
        <v>82.21</v>
      </c>
      <c r="AG18" s="71">
        <f>+ROUND((#REF!+#REF!+#REF!+#REF!)/(#REF!+#REF!),2)</f>
        <v>162.9</v>
      </c>
      <c r="AH18" s="83">
        <f>ROUND((#REF!+#REF!)/(#REF!+#REF!),2)</f>
        <v>61.21</v>
      </c>
      <c r="AI18" s="83">
        <f t="shared" si="16"/>
        <v>37.58</v>
      </c>
      <c r="AJ18" s="83">
        <f>ROUND((#REF!+#REF!)/(#REF!+#REF!),2)</f>
        <v>15.06</v>
      </c>
      <c r="AK18" s="83">
        <f t="shared" si="17"/>
        <v>9.24</v>
      </c>
      <c r="AL18" s="83">
        <f>ROUND((#REF!+#REF!)/(#REF!+#REF!),2)</f>
        <v>30.14</v>
      </c>
      <c r="AM18" s="83">
        <f t="shared" si="18"/>
        <v>18.5</v>
      </c>
      <c r="AN18" s="71">
        <f>ROUND((#REF!+#REF!+#REF!+#REF!)/(#REF!+#REF!),2)</f>
        <v>25.2</v>
      </c>
      <c r="AO18" s="83">
        <f t="shared" si="19"/>
        <v>15.47</v>
      </c>
      <c r="AP18" s="83">
        <f t="shared" si="20"/>
        <v>31.29</v>
      </c>
      <c r="AQ18" s="83">
        <f t="shared" si="21"/>
        <v>19.21</v>
      </c>
      <c r="AR18" s="71">
        <f t="shared" si="32"/>
        <v>4122.42</v>
      </c>
      <c r="AS18" s="71"/>
      <c r="AT18" s="83">
        <f>ROUND(((#REF!+#REF!)/(#REF!+#REF!)*AD18),2)</f>
        <v>641.89</v>
      </c>
      <c r="AU18" s="83">
        <f t="shared" si="22"/>
        <v>15.57</v>
      </c>
      <c r="AV18" s="83">
        <f>ROUND(((#REF!+#REF!)/(#REF!+#REF!)*AD18),2)</f>
        <v>539.64</v>
      </c>
      <c r="AW18" s="83">
        <f t="shared" si="23"/>
        <v>13.09</v>
      </c>
      <c r="AX18" s="71">
        <f>ROUND(((#REF!+#REF!)/(#REF!+#REF!)*AD18),2)</f>
        <v>525.54</v>
      </c>
      <c r="AY18" s="83">
        <f t="shared" si="24"/>
        <v>12.75</v>
      </c>
      <c r="AZ18" s="71">
        <f>ROUND(((#REF!+#REF!)/(#REF!+#REF!)*AD18),2)</f>
        <v>508.92</v>
      </c>
      <c r="BA18" s="83">
        <f t="shared" si="25"/>
        <v>12.35</v>
      </c>
      <c r="BB18" s="71">
        <f>ROUND(((#REF!+#REF!+#REF!+#REF!+#REF!+#REF!)/(#REF!+#REF!)*AD18),2)</f>
        <v>631.34</v>
      </c>
      <c r="BC18" s="83">
        <f t="shared" si="26"/>
        <v>15.31</v>
      </c>
      <c r="BD18" s="83">
        <f t="shared" si="27"/>
        <v>1275.0899999999999</v>
      </c>
      <c r="BE18" s="83">
        <f t="shared" si="28"/>
        <v>30.93</v>
      </c>
    </row>
    <row r="19" spans="1:57" s="61" customFormat="1" ht="27.95" customHeight="1">
      <c r="A19" s="71" t="s">
        <v>74</v>
      </c>
      <c r="B19" s="71">
        <f>SUM('[1]医院(累计打印)'!B24:B25)</f>
        <v>19536.72</v>
      </c>
      <c r="C19" s="37">
        <f>ROUND((#REF!+#REF!-#REF!-#REF!)/(#REF!+#REF!)%,2)</f>
        <v>7.38</v>
      </c>
      <c r="D19" s="70">
        <f t="shared" si="29"/>
        <v>7644.54</v>
      </c>
      <c r="E19" s="70">
        <f t="shared" si="1"/>
        <v>39.130000000000003</v>
      </c>
      <c r="F19" s="71">
        <f>SUM('[1]医院(累计打印)'!F24:F25)</f>
        <v>664.65</v>
      </c>
      <c r="G19" s="37">
        <f t="shared" si="2"/>
        <v>3.4</v>
      </c>
      <c r="H19" s="71">
        <f>SUM('[1]医院(累计打印)'!H24:H25)</f>
        <v>2181.52</v>
      </c>
      <c r="I19" s="74">
        <f t="shared" si="4"/>
        <v>11.17</v>
      </c>
      <c r="J19" s="71">
        <f>SUM('[1]医院(累计打印)'!J24:J25)</f>
        <v>4798.37</v>
      </c>
      <c r="K19" s="74">
        <f t="shared" si="5"/>
        <v>24.56</v>
      </c>
      <c r="L19" s="71">
        <f>SUM('[1]医院(累计打印)'!L24:L25)</f>
        <v>5552.28</v>
      </c>
      <c r="M19" s="74">
        <f t="shared" si="6"/>
        <v>28.42</v>
      </c>
      <c r="N19" s="71">
        <f>SUM('[1]医院(累计打印)'!O24:O25)</f>
        <v>2897.99</v>
      </c>
      <c r="O19" s="74">
        <f t="shared" si="7"/>
        <v>14.83</v>
      </c>
      <c r="P19" s="71">
        <f>SUM('[1]医院(累计打印)'!Q24:Q25)</f>
        <v>2654.29</v>
      </c>
      <c r="Q19" s="74">
        <f t="shared" si="8"/>
        <v>13.59</v>
      </c>
      <c r="R19" s="74">
        <f t="shared" si="9"/>
        <v>6339.9</v>
      </c>
      <c r="S19" s="74">
        <f t="shared" si="10"/>
        <v>32.450000000000003</v>
      </c>
      <c r="T19" s="71">
        <f>SUM('[1]医院(累计打印)'!V24:V25)</f>
        <v>4763.46</v>
      </c>
      <c r="U19" s="74">
        <f t="shared" si="12"/>
        <v>24.38</v>
      </c>
      <c r="V19" s="71">
        <f>SUM('[1]医院(累计打印)'!X24:X25)</f>
        <v>2170.1799999999998</v>
      </c>
      <c r="W19" s="74">
        <f t="shared" si="13"/>
        <v>45.56</v>
      </c>
      <c r="X19" s="71">
        <f>SUM('[1]医院(累计打印)'!Z24:Z25)</f>
        <v>1576.44</v>
      </c>
      <c r="Y19" s="74">
        <f t="shared" si="14"/>
        <v>8.07</v>
      </c>
      <c r="Z19" s="71">
        <f>SUM('[1]医院(累计打印)'!AB24:AB25)</f>
        <v>734.5</v>
      </c>
      <c r="AA19" s="82">
        <f t="shared" si="15"/>
        <v>46.59</v>
      </c>
      <c r="AB19" s="71">
        <f>SUM('[1]医院(累计打印)'!AD24:AD25)</f>
        <v>1548.08</v>
      </c>
      <c r="AC19" s="71">
        <f>ROUND((#REF!+#REF!+#REF!+#REF!)/(#REF!+#REF!),2)</f>
        <v>554.13</v>
      </c>
      <c r="AD19" s="71">
        <f>ROUND((#REF!+#REF!)/(#REF!+#REF!),2)</f>
        <v>7.75</v>
      </c>
      <c r="AE19" s="71">
        <f>ROUND((#REF!+#REF!)/(#REF!+#REF!)*100,2)</f>
        <v>5.86</v>
      </c>
      <c r="AF19" s="71">
        <f>ROUND((#REF!+#REF!)/(#REF!+#REF!)*100,2)</f>
        <v>90.12</v>
      </c>
      <c r="AG19" s="71">
        <f>+ROUND((#REF!+#REF!+#REF!+#REF!)/(#REF!+#REF!),2)</f>
        <v>147.22</v>
      </c>
      <c r="AH19" s="83">
        <f>ROUND((#REF!+#REF!)/(#REF!+#REF!),2)</f>
        <v>54.6</v>
      </c>
      <c r="AI19" s="83">
        <f t="shared" si="16"/>
        <v>37.090000000000003</v>
      </c>
      <c r="AJ19" s="83">
        <f>ROUND((#REF!+#REF!)/(#REF!+#REF!),2)</f>
        <v>15.27</v>
      </c>
      <c r="AK19" s="83">
        <f t="shared" si="17"/>
        <v>10.37</v>
      </c>
      <c r="AL19" s="83">
        <f>ROUND((#REF!+#REF!)/(#REF!+#REF!),2)</f>
        <v>25.89</v>
      </c>
      <c r="AM19" s="83">
        <f t="shared" si="18"/>
        <v>17.59</v>
      </c>
      <c r="AN19" s="71">
        <f>ROUND((#REF!+#REF!+#REF!+#REF!)/(#REF!+#REF!),2)</f>
        <v>24.61</v>
      </c>
      <c r="AO19" s="83">
        <f t="shared" si="19"/>
        <v>16.72</v>
      </c>
      <c r="AP19" s="83">
        <f t="shared" si="20"/>
        <v>26.85</v>
      </c>
      <c r="AQ19" s="83">
        <f t="shared" si="21"/>
        <v>18.23</v>
      </c>
      <c r="AR19" s="71">
        <f t="shared" si="32"/>
        <v>4294.51</v>
      </c>
      <c r="AS19" s="71"/>
      <c r="AT19" s="83">
        <f>ROUND(((#REF!+#REF!)/(#REF!+#REF!)*AD19),2)</f>
        <v>731.48</v>
      </c>
      <c r="AU19" s="83">
        <f t="shared" si="22"/>
        <v>17.03</v>
      </c>
      <c r="AV19" s="83">
        <f>ROUND(((#REF!+#REF!)/(#REF!+#REF!)*AD19),2)</f>
        <v>505.69</v>
      </c>
      <c r="AW19" s="83">
        <f t="shared" si="23"/>
        <v>11.78</v>
      </c>
      <c r="AX19" s="71">
        <f>ROUND(((#REF!+#REF!)/(#REF!+#REF!)*AD19),2)</f>
        <v>663.28</v>
      </c>
      <c r="AY19" s="83">
        <f t="shared" si="24"/>
        <v>15.44</v>
      </c>
      <c r="AZ19" s="71">
        <f>ROUND(((#REF!+#REF!)/(#REF!+#REF!)*AD19),2)</f>
        <v>568.64</v>
      </c>
      <c r="BA19" s="83">
        <f t="shared" si="25"/>
        <v>13.24</v>
      </c>
      <c r="BB19" s="71">
        <f>ROUND(((#REF!+#REF!+#REF!+#REF!+#REF!+#REF!)/(#REF!+#REF!)*AD19),2)</f>
        <v>572.25</v>
      </c>
      <c r="BC19" s="83">
        <f t="shared" si="26"/>
        <v>13.33</v>
      </c>
      <c r="BD19" s="83">
        <f t="shared" si="27"/>
        <v>1253.17</v>
      </c>
      <c r="BE19" s="83">
        <f t="shared" si="28"/>
        <v>29.18</v>
      </c>
    </row>
    <row r="20" spans="1:57" s="61" customFormat="1" ht="27.95" customHeight="1">
      <c r="A20" s="71" t="s">
        <v>75</v>
      </c>
      <c r="B20" s="71">
        <f>SUM('[1]医院(累计打印)'!B26:B27)</f>
        <v>9157.02</v>
      </c>
      <c r="C20" s="37">
        <f>ROUND((#REF!+#REF!-#REF!-#REF!)/(#REF!+#REF!)%,2)</f>
        <v>4.5</v>
      </c>
      <c r="D20" s="70">
        <f t="shared" si="29"/>
        <v>4198.03</v>
      </c>
      <c r="E20" s="70">
        <f t="shared" si="1"/>
        <v>45.85</v>
      </c>
      <c r="F20" s="71">
        <f>SUM('[1]医院(累计打印)'!F26:F27)</f>
        <v>408.94</v>
      </c>
      <c r="G20" s="37">
        <f t="shared" si="2"/>
        <v>4.47</v>
      </c>
      <c r="H20" s="71">
        <f>SUM('[1]医院(累计打印)'!H26:H27)</f>
        <v>1445.67</v>
      </c>
      <c r="I20" s="74">
        <f t="shared" si="4"/>
        <v>15.79</v>
      </c>
      <c r="J20" s="71">
        <f>SUM('[1]医院(累计打印)'!J26:J27)</f>
        <v>2343.42</v>
      </c>
      <c r="K20" s="74">
        <f t="shared" si="5"/>
        <v>25.59</v>
      </c>
      <c r="L20" s="71">
        <f>SUM('[1]医院(累计打印)'!L26:L27)</f>
        <v>2267.66</v>
      </c>
      <c r="M20" s="74">
        <f t="shared" si="6"/>
        <v>24.76</v>
      </c>
      <c r="N20" s="71">
        <f>SUM('[1]医院(累计打印)'!O26:O27)</f>
        <v>1154.47</v>
      </c>
      <c r="O20" s="74">
        <f t="shared" si="7"/>
        <v>12.61</v>
      </c>
      <c r="P20" s="71">
        <f>SUM('[1]医院(累计打印)'!Q26:Q27)</f>
        <v>1113.19</v>
      </c>
      <c r="Q20" s="74">
        <f t="shared" si="8"/>
        <v>12.16</v>
      </c>
      <c r="R20" s="74">
        <f t="shared" si="9"/>
        <v>2691.33</v>
      </c>
      <c r="S20" s="74">
        <f t="shared" si="10"/>
        <v>29.39</v>
      </c>
      <c r="T20" s="71">
        <f>SUM('[1]医院(累计打印)'!V26:V27)</f>
        <v>2055.71</v>
      </c>
      <c r="U20" s="74">
        <f t="shared" si="12"/>
        <v>22.45</v>
      </c>
      <c r="V20" s="71">
        <f>SUM('[1]医院(累计打印)'!X26:X27)</f>
        <v>833.78</v>
      </c>
      <c r="W20" s="74">
        <f t="shared" si="13"/>
        <v>40.56</v>
      </c>
      <c r="X20" s="71">
        <f>SUM('[1]医院(累计打印)'!Z26:Z27)</f>
        <v>635.62</v>
      </c>
      <c r="Y20" s="74">
        <f t="shared" si="14"/>
        <v>6.94</v>
      </c>
      <c r="Z20" s="71">
        <f>SUM('[1]医院(累计打印)'!AB26:AB27)</f>
        <v>357.45</v>
      </c>
      <c r="AA20" s="82">
        <f t="shared" si="15"/>
        <v>56.24</v>
      </c>
      <c r="AB20" s="71">
        <f>SUM('[1]医院(累计打印)'!AD26:AD27)</f>
        <v>774.07</v>
      </c>
      <c r="AC20" s="71">
        <f>ROUND((#REF!+#REF!+#REF!+#REF!)/(#REF!+#REF!),2)</f>
        <v>480.96</v>
      </c>
      <c r="AD20" s="71">
        <f>ROUND((#REF!+#REF!)/(#REF!+#REF!),2)</f>
        <v>7.88</v>
      </c>
      <c r="AE20" s="71">
        <f>ROUND((#REF!+#REF!)/(#REF!+#REF!)*100,2)</f>
        <v>4.8</v>
      </c>
      <c r="AF20" s="71">
        <f>ROUND((#REF!+#REF!)/(#REF!+#REF!)*100,2)</f>
        <v>72.73</v>
      </c>
      <c r="AG20" s="71">
        <f>+ROUND((#REF!+#REF!+#REF!+#REF!)/(#REF!+#REF!),2)</f>
        <v>156.46</v>
      </c>
      <c r="AH20" s="83">
        <f>ROUND((#REF!+#REF!)/(#REF!+#REF!),2)</f>
        <v>53.54</v>
      </c>
      <c r="AI20" s="83">
        <f t="shared" si="16"/>
        <v>34.22</v>
      </c>
      <c r="AJ20" s="83">
        <f>ROUND((#REF!+#REF!)/(#REF!+#REF!),2)</f>
        <v>16.05</v>
      </c>
      <c r="AK20" s="83">
        <f t="shared" si="17"/>
        <v>10.26</v>
      </c>
      <c r="AL20" s="83">
        <f>ROUND((#REF!+#REF!)/(#REF!+#REF!),2)</f>
        <v>25.58</v>
      </c>
      <c r="AM20" s="83">
        <f t="shared" si="18"/>
        <v>16.350000000000001</v>
      </c>
      <c r="AN20" s="71">
        <f>ROUND((#REF!+#REF!+#REF!+#REF!)/(#REF!+#REF!),2)</f>
        <v>31.87</v>
      </c>
      <c r="AO20" s="83">
        <f t="shared" si="19"/>
        <v>20.37</v>
      </c>
      <c r="AP20" s="83">
        <f t="shared" si="20"/>
        <v>29.42</v>
      </c>
      <c r="AQ20" s="83">
        <f t="shared" si="21"/>
        <v>18.8</v>
      </c>
      <c r="AR20" s="71">
        <f t="shared" si="32"/>
        <v>3789.96</v>
      </c>
      <c r="AS20" s="71"/>
      <c r="AT20" s="83">
        <f>ROUND(((#REF!+#REF!)/(#REF!+#REF!)*AD20),2)</f>
        <v>497.84</v>
      </c>
      <c r="AU20" s="83">
        <f t="shared" si="22"/>
        <v>13.14</v>
      </c>
      <c r="AV20" s="83">
        <f>ROUND(((#REF!+#REF!)/(#REF!+#REF!)*AD20),2)</f>
        <v>436.32</v>
      </c>
      <c r="AW20" s="83">
        <f t="shared" si="23"/>
        <v>11.51</v>
      </c>
      <c r="AX20" s="71">
        <f>ROUND(((#REF!+#REF!)/(#REF!+#REF!)*AD20),2)</f>
        <v>517.72</v>
      </c>
      <c r="AY20" s="83">
        <f t="shared" si="24"/>
        <v>13.66</v>
      </c>
      <c r="AZ20" s="71">
        <f>ROUND(((#REF!+#REF!)/(#REF!+#REF!)*AD20),2)</f>
        <v>365.49</v>
      </c>
      <c r="BA20" s="83">
        <f t="shared" si="25"/>
        <v>9.64</v>
      </c>
      <c r="BB20" s="71">
        <f>ROUND(((#REF!+#REF!+#REF!+#REF!+#REF!+#REF!)/(#REF!+#REF!)*AD20),2)</f>
        <v>764.13</v>
      </c>
      <c r="BC20" s="83">
        <f t="shared" si="26"/>
        <v>20.16</v>
      </c>
      <c r="BD20" s="83">
        <f t="shared" si="27"/>
        <v>1208.46</v>
      </c>
      <c r="BE20" s="83">
        <f t="shared" si="28"/>
        <v>31.89</v>
      </c>
    </row>
    <row r="21" spans="1:57" s="61" customFormat="1" ht="27.95" customHeight="1">
      <c r="A21" s="71" t="s">
        <v>76</v>
      </c>
      <c r="B21" s="71">
        <f>SUM('[1]医院(累计打印)'!B28:B29)</f>
        <v>8174.34</v>
      </c>
      <c r="C21" s="37">
        <f>ROUND((#REF!+#REF!-#REF!-#REF!)/(#REF!+#REF!)%,2)</f>
        <v>10.26</v>
      </c>
      <c r="D21" s="70">
        <f t="shared" si="29"/>
        <v>3968.49</v>
      </c>
      <c r="E21" s="70">
        <f t="shared" si="1"/>
        <v>48.55</v>
      </c>
      <c r="F21" s="71">
        <f>SUM('[1]医院(累计打印)'!F28:F29)</f>
        <v>305.62</v>
      </c>
      <c r="G21" s="37">
        <f t="shared" si="2"/>
        <v>3.74</v>
      </c>
      <c r="H21" s="71">
        <f>SUM('[1]医院(累计打印)'!H28:H29)</f>
        <v>940.58</v>
      </c>
      <c r="I21" s="74">
        <f t="shared" si="4"/>
        <v>11.51</v>
      </c>
      <c r="J21" s="71">
        <f>SUM('[1]医院(累计打印)'!J28:J29)</f>
        <v>2722.29</v>
      </c>
      <c r="K21" s="74">
        <f t="shared" si="5"/>
        <v>33.299999999999997</v>
      </c>
      <c r="L21" s="71">
        <f>SUM('[1]医院(累计打印)'!L28:L29)</f>
        <v>1791.96</v>
      </c>
      <c r="M21" s="74">
        <f t="shared" si="6"/>
        <v>21.92</v>
      </c>
      <c r="N21" s="71">
        <f>SUM('[1]医院(累计打印)'!O28:O29)</f>
        <v>858.52</v>
      </c>
      <c r="O21" s="74">
        <f t="shared" si="7"/>
        <v>10.5</v>
      </c>
      <c r="P21" s="71">
        <f>SUM('[1]医院(累计打印)'!Q28:Q29)</f>
        <v>933.44</v>
      </c>
      <c r="Q21" s="74">
        <f t="shared" si="8"/>
        <v>11.42</v>
      </c>
      <c r="R21" s="74">
        <f t="shared" si="9"/>
        <v>2413.89</v>
      </c>
      <c r="S21" s="74">
        <f t="shared" si="10"/>
        <v>29.53</v>
      </c>
      <c r="T21" s="71">
        <f>SUM('[1]医院(累计打印)'!V28:V29)</f>
        <v>1902.09</v>
      </c>
      <c r="U21" s="74">
        <f t="shared" si="12"/>
        <v>23.27</v>
      </c>
      <c r="V21" s="71">
        <f>SUM('[1]医院(累计打印)'!X28:X29)</f>
        <v>915.76</v>
      </c>
      <c r="W21" s="74">
        <f t="shared" si="13"/>
        <v>48.14</v>
      </c>
      <c r="X21" s="71">
        <f>SUM('[1]医院(累计打印)'!Z28:Z29)</f>
        <v>511.8</v>
      </c>
      <c r="Y21" s="74">
        <f t="shared" si="14"/>
        <v>6.26</v>
      </c>
      <c r="Z21" s="71">
        <f>SUM('[1]医院(累计打印)'!AB28:AB29)</f>
        <v>218.84</v>
      </c>
      <c r="AA21" s="82">
        <f t="shared" si="15"/>
        <v>42.76</v>
      </c>
      <c r="AB21" s="71">
        <f>SUM('[1]医院(累计打印)'!AD28:AD29)</f>
        <v>464.76</v>
      </c>
      <c r="AC21" s="71">
        <f>ROUND((#REF!+#REF!+#REF!+#REF!)/(#REF!+#REF!),2)</f>
        <v>528.23</v>
      </c>
      <c r="AD21" s="71">
        <f>ROUND((#REF!+#REF!)/(#REF!+#REF!),2)</f>
        <v>7.78</v>
      </c>
      <c r="AE21" s="71">
        <f>ROUND((#REF!+#REF!)/(#REF!+#REF!)*100,2)</f>
        <v>5.91</v>
      </c>
      <c r="AF21" s="71">
        <f>ROUND((#REF!+#REF!)/(#REF!+#REF!)*100,2)</f>
        <v>81.14</v>
      </c>
      <c r="AG21" s="71">
        <f>+ROUND((#REF!+#REF!+#REF!+#REF!)/(#REF!+#REF!),2)</f>
        <v>163.6</v>
      </c>
      <c r="AH21" s="83">
        <f>ROUND((#REF!+#REF!)/(#REF!+#REF!),2)</f>
        <v>53.28</v>
      </c>
      <c r="AI21" s="83">
        <f t="shared" si="16"/>
        <v>32.57</v>
      </c>
      <c r="AJ21" s="83">
        <f>ROUND((#REF!+#REF!)/(#REF!+#REF!),2)</f>
        <v>15.61</v>
      </c>
      <c r="AK21" s="83">
        <f t="shared" si="17"/>
        <v>9.5399999999999991</v>
      </c>
      <c r="AL21" s="83">
        <f>ROUND((#REF!+#REF!)/(#REF!+#REF!),2)</f>
        <v>20.8</v>
      </c>
      <c r="AM21" s="83">
        <f t="shared" si="18"/>
        <v>12.71</v>
      </c>
      <c r="AN21" s="71">
        <f>ROUND((#REF!+#REF!+#REF!+#REF!)/(#REF!+#REF!),2)</f>
        <v>27.38</v>
      </c>
      <c r="AO21" s="83">
        <f t="shared" si="19"/>
        <v>16.739999999999998</v>
      </c>
      <c r="AP21" s="83">
        <f t="shared" si="20"/>
        <v>46.53</v>
      </c>
      <c r="AQ21" s="83">
        <f t="shared" si="21"/>
        <v>28.44</v>
      </c>
      <c r="AR21" s="71">
        <f t="shared" si="32"/>
        <v>4109.63</v>
      </c>
      <c r="AS21" s="71"/>
      <c r="AT21" s="83">
        <f>ROUND(((#REF!+#REF!)/(#REF!+#REF!)*AD21),2)</f>
        <v>712.02</v>
      </c>
      <c r="AU21" s="83">
        <f t="shared" si="22"/>
        <v>17.329999999999998</v>
      </c>
      <c r="AV21" s="83">
        <f>ROUND(((#REF!+#REF!)/(#REF!+#REF!)*AD21),2)</f>
        <v>367.35</v>
      </c>
      <c r="AW21" s="83">
        <f t="shared" si="23"/>
        <v>8.94</v>
      </c>
      <c r="AX21" s="71">
        <f>ROUND(((#REF!+#REF!)/(#REF!+#REF!)*AD21),2)</f>
        <v>518.66999999999996</v>
      </c>
      <c r="AY21" s="83">
        <f t="shared" si="24"/>
        <v>12.62</v>
      </c>
      <c r="AZ21" s="71">
        <f>ROUND(((#REF!+#REF!)/(#REF!+#REF!)*AD21),2)</f>
        <v>373.46</v>
      </c>
      <c r="BA21" s="83">
        <f t="shared" si="25"/>
        <v>9.09</v>
      </c>
      <c r="BB21" s="71">
        <f>ROUND(((#REF!+#REF!+#REF!+#REF!+#REF!+#REF!)/(#REF!+#REF!)*AD21),2)</f>
        <v>587.39</v>
      </c>
      <c r="BC21" s="83">
        <f t="shared" si="26"/>
        <v>14.29</v>
      </c>
      <c r="BD21" s="83">
        <f t="shared" si="27"/>
        <v>1550.74</v>
      </c>
      <c r="BE21" s="83">
        <f t="shared" si="28"/>
        <v>37.729999999999997</v>
      </c>
    </row>
    <row r="22" spans="1:57" s="61" customFormat="1" ht="27.95" customHeight="1">
      <c r="A22" s="71" t="s">
        <v>77</v>
      </c>
      <c r="B22" s="71">
        <f>'[1]医院(累计打印)'!B30</f>
        <v>4572.25</v>
      </c>
      <c r="C22" s="71">
        <f>'[1]医院(累计打印)'!C30</f>
        <v>14.59</v>
      </c>
      <c r="D22" s="71">
        <f>'[1]医院(累计打印)'!D30</f>
        <v>1869.51</v>
      </c>
      <c r="E22" s="71">
        <f>'[1]医院(累计打印)'!E30</f>
        <v>40.89</v>
      </c>
      <c r="F22" s="71">
        <f>'[1]医院(累计打印)'!F30</f>
        <v>200.58</v>
      </c>
      <c r="G22" s="71">
        <f>'[1]医院(累计打印)'!G30</f>
        <v>4.3899999999999997</v>
      </c>
      <c r="H22" s="71">
        <f>'[1]医院(累计打印)'!H30</f>
        <v>486.23</v>
      </c>
      <c r="I22" s="71">
        <f>'[1]医院(累计打印)'!I30</f>
        <v>10.63</v>
      </c>
      <c r="J22" s="71">
        <f>'[1]医院(累计打印)'!J30</f>
        <v>1182.7</v>
      </c>
      <c r="K22" s="71">
        <f>'[1]医院(累计打印)'!K30</f>
        <v>25.87</v>
      </c>
      <c r="L22" s="71">
        <f>'[1]医院(累计打印)'!L30</f>
        <v>1285.1400000000001</v>
      </c>
      <c r="M22" s="71">
        <f>'[1]医院(累计打印)'!M30</f>
        <v>28.11</v>
      </c>
      <c r="N22" s="71">
        <f>'[1]医院(累计打印)'!O30</f>
        <v>700.75</v>
      </c>
      <c r="O22" s="71">
        <f>'[1]医院(累计打印)'!P30</f>
        <v>15.33</v>
      </c>
      <c r="P22" s="71">
        <f>'[1]医院(累计打印)'!Q30</f>
        <v>584.39</v>
      </c>
      <c r="Q22" s="71">
        <f>'[1]医院(累计打印)'!R30</f>
        <v>12.78</v>
      </c>
      <c r="R22" s="74">
        <f t="shared" si="9"/>
        <v>1417.6</v>
      </c>
      <c r="S22" s="71">
        <f>'[1]医院(累计打印)'!T30</f>
        <v>31</v>
      </c>
      <c r="T22" s="71">
        <f>'[1]医院(累计打印)'!V30</f>
        <v>1097.55</v>
      </c>
      <c r="U22" s="71">
        <f>'[1]医院(累计打印)'!W30</f>
        <v>24</v>
      </c>
      <c r="V22" s="71">
        <f>'[1]医院(累计打印)'!X30</f>
        <v>439.02</v>
      </c>
      <c r="W22" s="71">
        <f>'[1]医院(累计打印)'!Y30</f>
        <v>40</v>
      </c>
      <c r="X22" s="71">
        <f>'[1]医院(累计打印)'!Z30</f>
        <v>320.05</v>
      </c>
      <c r="Y22" s="71">
        <f>'[1]医院(累计打印)'!AA30</f>
        <v>7</v>
      </c>
      <c r="Z22" s="71">
        <f>'[1]医院(累计打印)'!AB30</f>
        <v>107.45</v>
      </c>
      <c r="AA22" s="71">
        <f>'[1]医院(累计打印)'!AC30</f>
        <v>33.57</v>
      </c>
      <c r="AB22" s="71">
        <f>'[1]医院(累计打印)'!AD30</f>
        <v>442.31</v>
      </c>
      <c r="AC22" s="71">
        <f>'[1]医院(累计打印)'!AE30</f>
        <v>526.38</v>
      </c>
      <c r="AD22" s="71">
        <f>'[1]医院(累计打印)'!AF30</f>
        <v>6.59</v>
      </c>
      <c r="AE22" s="71">
        <f>'[1]医院(累计打印)'!AG30</f>
        <v>4.3099999999999996</v>
      </c>
      <c r="AF22" s="71">
        <f>'[1]医院(累计打印)'!AI30</f>
        <v>94.05</v>
      </c>
      <c r="AG22" s="71">
        <f>'[1]医院(累计打印)'!AJ30</f>
        <v>118.43</v>
      </c>
      <c r="AH22" s="71">
        <f>'[1]医院(累计打印)'!AL30</f>
        <v>38.51</v>
      </c>
      <c r="AI22" s="71">
        <f>'[1]医院(累计打印)'!AM30</f>
        <v>32.520000000000003</v>
      </c>
      <c r="AJ22" s="71">
        <f>'[1]医院(累计打印)'!AN30</f>
        <v>14.32</v>
      </c>
      <c r="AK22" s="71">
        <f>'[1]医院(累计打印)'!AO30</f>
        <v>12.09</v>
      </c>
      <c r="AL22" s="71">
        <f>'[1]医院(累计打印)'!AP30</f>
        <v>21.97</v>
      </c>
      <c r="AM22" s="71">
        <f>'[1]医院(累计打印)'!AQ30</f>
        <v>18.55</v>
      </c>
      <c r="AN22" s="71">
        <f>'[1]医院(累计打印)'!AR30</f>
        <v>19.3</v>
      </c>
      <c r="AO22" s="71">
        <f>'[1]医院(累计打印)'!AS30</f>
        <v>16.3</v>
      </c>
      <c r="AP22" s="71">
        <f>'[1]医院(累计打印)'!AT30</f>
        <v>24.33</v>
      </c>
      <c r="AQ22" s="71">
        <f>'[1]医院(累计打印)'!AU30</f>
        <v>20.54</v>
      </c>
      <c r="AR22" s="71">
        <f>'[1]医院(累计打印)'!AV30</f>
        <v>3468.84</v>
      </c>
      <c r="AS22" s="71"/>
      <c r="AT22" s="71">
        <f>'[1]医院(累计打印)'!AX30</f>
        <v>604.65</v>
      </c>
      <c r="AU22" s="71">
        <f>'[1]医院(累计打印)'!AY30</f>
        <v>17.43</v>
      </c>
      <c r="AV22" s="71">
        <f>'[1]医院(累计打印)'!AZ30</f>
        <v>397.71</v>
      </c>
      <c r="AW22" s="71">
        <f>'[1]医院(累计打印)'!BA30</f>
        <v>11.47</v>
      </c>
      <c r="AX22" s="71">
        <f>'[1]医院(累计打印)'!BB30</f>
        <v>461.82</v>
      </c>
      <c r="AY22" s="71">
        <f>'[1]医院(累计打印)'!BC30</f>
        <v>13.31</v>
      </c>
      <c r="AZ22" s="71">
        <f>'[1]医院(累计打印)'!BD30</f>
        <v>445.33</v>
      </c>
      <c r="BA22" s="71">
        <f>'[1]医院(累计打印)'!BE30</f>
        <v>12.84</v>
      </c>
      <c r="BB22" s="71">
        <f>'[1]医院(累计打印)'!BF30</f>
        <v>486.94</v>
      </c>
      <c r="BC22" s="71">
        <f>'[1]医院(累计打印)'!BG30</f>
        <v>14.04</v>
      </c>
      <c r="BD22" s="71">
        <f>'[1]医院(累计打印)'!BH30</f>
        <v>1072.3900000000001</v>
      </c>
      <c r="BE22" s="71">
        <f>'[1]医院(累计打印)'!BI30</f>
        <v>30.91</v>
      </c>
    </row>
  </sheetData>
  <mergeCells count="64">
    <mergeCell ref="D4:E6"/>
    <mergeCell ref="L4:Q5"/>
    <mergeCell ref="AH4:AQ5"/>
    <mergeCell ref="AT4:BE5"/>
    <mergeCell ref="BA6:BA7"/>
    <mergeCell ref="BB6:BB7"/>
    <mergeCell ref="BC6:BC7"/>
    <mergeCell ref="BD6:BD7"/>
    <mergeCell ref="BE6:BE7"/>
    <mergeCell ref="AV6:AV7"/>
    <mergeCell ref="AW6:AW7"/>
    <mergeCell ref="AX6:AX7"/>
    <mergeCell ref="AY6:AY7"/>
    <mergeCell ref="AZ6:AZ7"/>
    <mergeCell ref="AQ6:AQ7"/>
    <mergeCell ref="AR4:AR7"/>
    <mergeCell ref="AS4:AS7"/>
    <mergeCell ref="AT6:AT7"/>
    <mergeCell ref="AU6:AU7"/>
    <mergeCell ref="AL6:AL7"/>
    <mergeCell ref="AM6:AM7"/>
    <mergeCell ref="AN6:AN7"/>
    <mergeCell ref="AO6:AO7"/>
    <mergeCell ref="AP6:AP7"/>
    <mergeCell ref="AG4:AG7"/>
    <mergeCell ref="AH6:AH7"/>
    <mergeCell ref="AI6:AI7"/>
    <mergeCell ref="AJ6:AJ7"/>
    <mergeCell ref="AK6:AK7"/>
    <mergeCell ref="AB3:AB7"/>
    <mergeCell ref="AC3:AC7"/>
    <mergeCell ref="AD3:AD7"/>
    <mergeCell ref="AE3:AE7"/>
    <mergeCell ref="AF3:AF7"/>
    <mergeCell ref="L6:L7"/>
    <mergeCell ref="M6:M7"/>
    <mergeCell ref="R5:R7"/>
    <mergeCell ref="S5:S7"/>
    <mergeCell ref="T6:T7"/>
    <mergeCell ref="R4:AA4"/>
    <mergeCell ref="T5:W5"/>
    <mergeCell ref="X5:AA5"/>
    <mergeCell ref="N6:Q6"/>
    <mergeCell ref="V6:W6"/>
    <mergeCell ref="Z6:AA6"/>
    <mergeCell ref="U6:U7"/>
    <mergeCell ref="X6:X7"/>
    <mergeCell ref="Y6:Y7"/>
    <mergeCell ref="B1:AF1"/>
    <mergeCell ref="AG1:BE1"/>
    <mergeCell ref="A2:B2"/>
    <mergeCell ref="O2:P2"/>
    <mergeCell ref="B3:AA3"/>
    <mergeCell ref="AG3:AQ3"/>
    <mergeCell ref="AR3:BE3"/>
    <mergeCell ref="A3:A7"/>
    <mergeCell ref="B4:B7"/>
    <mergeCell ref="C4:C7"/>
    <mergeCell ref="F4:F7"/>
    <mergeCell ref="G4:G7"/>
    <mergeCell ref="H4:H7"/>
    <mergeCell ref="I4:I7"/>
    <mergeCell ref="J4:J7"/>
    <mergeCell ref="K4:K7"/>
  </mergeCells>
  <phoneticPr fontId="5" type="noConversion"/>
  <pageMargins left="0.75" right="0.75" top="1" bottom="1" header="0.51180555555555596" footer="0.51180555555555596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Q149"/>
  <sheetViews>
    <sheetView showZeros="0" tabSelected="1" zoomScaleNormal="100" workbookViewId="0">
      <pane xSplit="1" ySplit="6" topLeftCell="B7" activePane="bottomRight" state="frozen"/>
      <selection pane="topRight"/>
      <selection pane="bottomLeft"/>
      <selection pane="bottomRight" activeCell="AK125" sqref="AK125"/>
    </sheetView>
  </sheetViews>
  <sheetFormatPr defaultColWidth="9" defaultRowHeight="14.25"/>
  <cols>
    <col min="1" max="1" width="17.625" style="39" customWidth="1"/>
    <col min="2" max="2" width="9.75" style="38" customWidth="1"/>
    <col min="3" max="3" width="8.25" style="38" customWidth="1"/>
    <col min="4" max="4" width="9.375" style="38" customWidth="1"/>
    <col min="5" max="5" width="6.75" style="38" customWidth="1"/>
    <col min="6" max="6" width="8.125" style="38" customWidth="1"/>
    <col min="7" max="7" width="6.625" style="38" customWidth="1"/>
    <col min="8" max="8" width="8.625" style="40" customWidth="1"/>
    <col min="9" max="9" width="6.25" style="40" customWidth="1"/>
    <col min="10" max="10" width="8.625" style="40" customWidth="1"/>
    <col min="11" max="11" width="6.75" style="40" customWidth="1"/>
    <col min="12" max="12" width="8.5" style="40" customWidth="1"/>
    <col min="13" max="13" width="6.5" style="40" customWidth="1"/>
    <col min="14" max="14" width="9.25" style="38" customWidth="1"/>
    <col min="15" max="15" width="7.625" style="38" customWidth="1"/>
    <col min="16" max="16" width="8.125" style="38" customWidth="1"/>
    <col min="17" max="17" width="7.625" style="38" customWidth="1"/>
    <col min="18" max="18" width="8.875" style="38" customWidth="1"/>
    <col min="19" max="19" width="7.625" style="38" customWidth="1"/>
    <col min="20" max="20" width="8.125" style="38" customWidth="1"/>
    <col min="21" max="21" width="8.25" style="38" customWidth="1"/>
    <col min="22" max="22" width="7.75" style="38" customWidth="1"/>
    <col min="23" max="23" width="7.625" style="38" customWidth="1"/>
    <col min="24" max="24" width="7.5" style="38" customWidth="1"/>
    <col min="25" max="25" width="7.875" style="38" customWidth="1"/>
    <col min="26" max="26" width="6.75" style="38" customWidth="1"/>
    <col min="27" max="27" width="7.75" style="38" customWidth="1"/>
    <col min="28" max="28" width="6.75" style="38" customWidth="1"/>
    <col min="29" max="29" width="7.75" style="38" customWidth="1"/>
    <col min="30" max="30" width="6.75" style="38" customWidth="1"/>
    <col min="31" max="31" width="7.75" style="38" customWidth="1"/>
    <col min="32" max="32" width="6.75" style="38" customWidth="1"/>
    <col min="33" max="33" width="8.125" style="38" customWidth="1"/>
    <col min="34" max="34" width="8.5" style="38" customWidth="1"/>
    <col min="35" max="35" width="7.5" style="38" customWidth="1"/>
    <col min="36" max="36" width="9.25" style="38" customWidth="1"/>
    <col min="37" max="37" width="6.75" style="38" customWidth="1"/>
    <col min="38" max="38" width="7.5" style="38" customWidth="1"/>
    <col min="39" max="39" width="6.75" style="38" customWidth="1"/>
    <col min="40" max="40" width="9.125" style="38" customWidth="1"/>
    <col min="41" max="41" width="6.75" style="38" customWidth="1"/>
    <col min="42" max="42" width="7.75" style="38" customWidth="1"/>
    <col min="43" max="43" width="7.5" style="38" customWidth="1"/>
    <col min="44" max="16384" width="9" style="38"/>
  </cols>
  <sheetData>
    <row r="1" spans="1:43" ht="22.5">
      <c r="A1" s="41"/>
      <c r="B1" s="252" t="s">
        <v>113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 t="s">
        <v>114</v>
      </c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</row>
    <row r="2" spans="1:43">
      <c r="A2" s="38"/>
      <c r="B2" s="42"/>
      <c r="C2" s="42"/>
      <c r="D2" s="42"/>
      <c r="E2" s="42"/>
      <c r="F2" s="42"/>
      <c r="G2" s="42"/>
      <c r="H2" s="43"/>
      <c r="I2" s="43"/>
      <c r="J2" s="43"/>
      <c r="K2" s="43"/>
      <c r="L2" s="43"/>
      <c r="M2" s="43"/>
      <c r="N2" s="42"/>
      <c r="O2" s="42"/>
      <c r="P2" s="42"/>
      <c r="Q2" s="42"/>
      <c r="R2" s="42"/>
      <c r="S2" s="42"/>
      <c r="T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</row>
    <row r="3" spans="1:43">
      <c r="A3" s="259" t="s">
        <v>1</v>
      </c>
      <c r="B3" s="253" t="s">
        <v>78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5"/>
      <c r="R3" s="269" t="s">
        <v>3</v>
      </c>
      <c r="S3" s="269" t="s">
        <v>4</v>
      </c>
      <c r="T3" s="269" t="s">
        <v>5</v>
      </c>
      <c r="U3" s="269" t="s">
        <v>7</v>
      </c>
      <c r="V3" s="256" t="s">
        <v>8</v>
      </c>
      <c r="W3" s="257"/>
      <c r="X3" s="257"/>
      <c r="Y3" s="257"/>
      <c r="Z3" s="257"/>
      <c r="AA3" s="257"/>
      <c r="AB3" s="257"/>
      <c r="AC3" s="257"/>
      <c r="AD3" s="257"/>
      <c r="AE3" s="257"/>
      <c r="AF3" s="258"/>
      <c r="AG3" s="259" t="s">
        <v>9</v>
      </c>
      <c r="AH3" s="259"/>
      <c r="AI3" s="259"/>
      <c r="AJ3" s="259"/>
      <c r="AK3" s="259"/>
      <c r="AL3" s="259"/>
      <c r="AM3" s="259"/>
      <c r="AN3" s="259"/>
      <c r="AO3" s="259"/>
      <c r="AP3" s="259"/>
      <c r="AQ3" s="259"/>
    </row>
    <row r="4" spans="1:43" ht="14.25" customHeight="1">
      <c r="A4" s="259"/>
      <c r="B4" s="265" t="s">
        <v>10</v>
      </c>
      <c r="C4" s="259" t="s">
        <v>79</v>
      </c>
      <c r="D4" s="269" t="s">
        <v>80</v>
      </c>
      <c r="E4" s="265" t="s">
        <v>13</v>
      </c>
      <c r="F4" s="269" t="s">
        <v>15</v>
      </c>
      <c r="G4" s="265" t="s">
        <v>13</v>
      </c>
      <c r="H4" s="260" t="s">
        <v>16</v>
      </c>
      <c r="I4" s="261"/>
      <c r="J4" s="261"/>
      <c r="K4" s="261"/>
      <c r="L4" s="261"/>
      <c r="M4" s="262"/>
      <c r="N4" s="253" t="s">
        <v>22</v>
      </c>
      <c r="O4" s="255"/>
      <c r="P4" s="253" t="s">
        <v>81</v>
      </c>
      <c r="Q4" s="255"/>
      <c r="R4" s="270"/>
      <c r="S4" s="270"/>
      <c r="T4" s="270"/>
      <c r="U4" s="270"/>
      <c r="V4" s="259" t="s">
        <v>18</v>
      </c>
      <c r="W4" s="259" t="s">
        <v>20</v>
      </c>
      <c r="X4" s="259"/>
      <c r="Y4" s="259"/>
      <c r="Z4" s="259"/>
      <c r="AA4" s="259"/>
      <c r="AB4" s="259"/>
      <c r="AC4" s="259"/>
      <c r="AD4" s="259"/>
      <c r="AE4" s="259"/>
      <c r="AF4" s="259"/>
      <c r="AG4" s="270" t="s">
        <v>18</v>
      </c>
      <c r="AH4" s="263" t="s">
        <v>20</v>
      </c>
      <c r="AI4" s="263"/>
      <c r="AJ4" s="263"/>
      <c r="AK4" s="263"/>
      <c r="AL4" s="263"/>
      <c r="AM4" s="263"/>
      <c r="AN4" s="263"/>
      <c r="AO4" s="263"/>
      <c r="AP4" s="263"/>
      <c r="AQ4" s="263"/>
    </row>
    <row r="5" spans="1:43">
      <c r="A5" s="259"/>
      <c r="B5" s="266"/>
      <c r="C5" s="268"/>
      <c r="D5" s="270"/>
      <c r="E5" s="266"/>
      <c r="F5" s="270"/>
      <c r="G5" s="266"/>
      <c r="H5" s="271" t="s">
        <v>18</v>
      </c>
      <c r="I5" s="272" t="s">
        <v>13</v>
      </c>
      <c r="J5" s="264" t="s">
        <v>25</v>
      </c>
      <c r="K5" s="264"/>
      <c r="L5" s="264"/>
      <c r="M5" s="264"/>
      <c r="N5" s="273"/>
      <c r="O5" s="274"/>
      <c r="P5" s="273"/>
      <c r="Q5" s="274"/>
      <c r="R5" s="270"/>
      <c r="S5" s="270"/>
      <c r="T5" s="270"/>
      <c r="U5" s="270"/>
      <c r="V5" s="259"/>
      <c r="W5" s="269" t="s">
        <v>28</v>
      </c>
      <c r="X5" s="269" t="s">
        <v>29</v>
      </c>
      <c r="Y5" s="269" t="s">
        <v>30</v>
      </c>
      <c r="Z5" s="269" t="s">
        <v>29</v>
      </c>
      <c r="AA5" s="269" t="s">
        <v>31</v>
      </c>
      <c r="AB5" s="269" t="s">
        <v>29</v>
      </c>
      <c r="AC5" s="269" t="s">
        <v>82</v>
      </c>
      <c r="AD5" s="269" t="s">
        <v>29</v>
      </c>
      <c r="AE5" s="269" t="s">
        <v>33</v>
      </c>
      <c r="AF5" s="269" t="s">
        <v>29</v>
      </c>
      <c r="AG5" s="270"/>
      <c r="AH5" s="269" t="s">
        <v>28</v>
      </c>
      <c r="AI5" s="269" t="s">
        <v>13</v>
      </c>
      <c r="AJ5" s="269" t="s">
        <v>30</v>
      </c>
      <c r="AK5" s="269" t="s">
        <v>13</v>
      </c>
      <c r="AL5" s="269" t="s">
        <v>31</v>
      </c>
      <c r="AM5" s="269" t="s">
        <v>13</v>
      </c>
      <c r="AN5" s="269" t="s">
        <v>83</v>
      </c>
      <c r="AO5" s="269" t="s">
        <v>13</v>
      </c>
      <c r="AP5" s="269" t="s">
        <v>33</v>
      </c>
      <c r="AQ5" s="269" t="s">
        <v>13</v>
      </c>
    </row>
    <row r="6" spans="1:43" ht="24" customHeight="1">
      <c r="A6" s="259"/>
      <c r="B6" s="267"/>
      <c r="C6" s="268"/>
      <c r="D6" s="263"/>
      <c r="E6" s="267"/>
      <c r="F6" s="263"/>
      <c r="G6" s="267"/>
      <c r="H6" s="271"/>
      <c r="I6" s="264"/>
      <c r="J6" s="54" t="s">
        <v>36</v>
      </c>
      <c r="K6" s="55" t="s">
        <v>13</v>
      </c>
      <c r="L6" s="55" t="s">
        <v>37</v>
      </c>
      <c r="M6" s="55" t="s">
        <v>84</v>
      </c>
      <c r="N6" s="48" t="s">
        <v>18</v>
      </c>
      <c r="O6" s="45" t="s">
        <v>13</v>
      </c>
      <c r="P6" s="48" t="s">
        <v>18</v>
      </c>
      <c r="Q6" s="45" t="s">
        <v>13</v>
      </c>
      <c r="R6" s="263"/>
      <c r="S6" s="263"/>
      <c r="T6" s="263"/>
      <c r="U6" s="263"/>
      <c r="V6" s="259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</row>
    <row r="7" spans="1:43" ht="22.5" customHeight="1">
      <c r="A7" s="44" t="s">
        <v>10</v>
      </c>
      <c r="B7" s="46">
        <f>ROUND(#REF!/10000,2)</f>
        <v>2677.99</v>
      </c>
      <c r="C7" s="49">
        <f t="shared" ref="C7:C70" si="0">D7+F7</f>
        <v>957.57</v>
      </c>
      <c r="D7" s="46">
        <f>ROUND((#REF!+#REF!+#REF!+#REF!+#REF!+#REF!+#REF!)/10000,2)</f>
        <v>665.06</v>
      </c>
      <c r="E7" s="50">
        <f t="shared" ref="E7:E70" si="1">ROUND(D7/B7%,2)</f>
        <v>24.83</v>
      </c>
      <c r="F7" s="46">
        <f t="shared" ref="F7:F70" si="2">B7-H7-N7-D7-P7</f>
        <v>292.51</v>
      </c>
      <c r="G7" s="50">
        <f t="shared" ref="G7:G70" si="3">100-I7-O7-E7-Q7</f>
        <v>10.93</v>
      </c>
      <c r="H7" s="51">
        <f t="shared" ref="H7:H70" si="4">J7+L7</f>
        <v>383.04</v>
      </c>
      <c r="I7" s="56">
        <f t="shared" ref="I7:I70" si="5">ROUND(H7/B7%,2)</f>
        <v>14.3</v>
      </c>
      <c r="J7" s="56">
        <f>ROUND((#REF!+#REF!)/10000,2)</f>
        <v>127.51</v>
      </c>
      <c r="K7" s="56">
        <f t="shared" ref="K7:K70" si="6">ROUND(J7/B7%,2)</f>
        <v>4.76</v>
      </c>
      <c r="L7" s="56">
        <f>ROUND((#REF!+#REF!)/10000,2)</f>
        <v>255.53</v>
      </c>
      <c r="M7" s="56">
        <f t="shared" ref="M7:M70" si="7">ROUND(L7/B7%,2)</f>
        <v>9.5399999999999991</v>
      </c>
      <c r="N7" s="46">
        <f>ROUND((#REF!+#REF!)/10000,2)</f>
        <v>1321.25</v>
      </c>
      <c r="O7" s="50">
        <f t="shared" ref="O7:O70" si="8">ROUND(N7/B7%,2)</f>
        <v>49.34</v>
      </c>
      <c r="P7" s="50">
        <f>ROUND((#REF!+#REF!)/10000,2)</f>
        <v>16.13</v>
      </c>
      <c r="Q7" s="50">
        <f t="shared" ref="Q7:Q70" si="9">ROUND(P7/B7%,2)</f>
        <v>0.6</v>
      </c>
      <c r="R7" s="44">
        <f>#REF!</f>
        <v>120.23</v>
      </c>
      <c r="S7" s="47">
        <f>#REF!</f>
        <v>5.63</v>
      </c>
      <c r="T7" s="46">
        <f>ROUND((#REF!/#REF!)*100,2)</f>
        <v>2.78</v>
      </c>
      <c r="U7" s="46">
        <f>#REF!</f>
        <v>62.75</v>
      </c>
      <c r="V7" s="44">
        <f>#REF!</f>
        <v>49.14</v>
      </c>
      <c r="W7" s="44">
        <f>#REF!</f>
        <v>27.84</v>
      </c>
      <c r="X7" s="44">
        <f t="shared" ref="X7:X70" si="10">ROUND(W7/V7*100,2)</f>
        <v>56.65</v>
      </c>
      <c r="Y7" s="44">
        <f>ROUND(#REF!/#REF!,2)</f>
        <v>2.87</v>
      </c>
      <c r="Z7" s="44">
        <f t="shared" ref="Z7:Z70" si="11">ROUND(Y7/V7*100,2)</f>
        <v>5.84</v>
      </c>
      <c r="AA7" s="44">
        <f>ROUND(#REF!/#REF!,2)</f>
        <v>2.12</v>
      </c>
      <c r="AB7" s="44">
        <f t="shared" ref="AB7:AB70" si="12">ROUND(AA7/V7*100,2)</f>
        <v>4.3099999999999996</v>
      </c>
      <c r="AC7" s="44">
        <f>ROUND((#REF!+#REF!+#REF!)/#REF!,2)</f>
        <v>12.05</v>
      </c>
      <c r="AD7" s="44">
        <f t="shared" ref="AD7:AD70" si="13">ROUND(AC7/V7*100,2)</f>
        <v>24.52</v>
      </c>
      <c r="AE7" s="44">
        <f t="shared" ref="AE7:AE70" si="14">V7-W7-Y7-AA7-AC7</f>
        <v>4.26</v>
      </c>
      <c r="AF7" s="44">
        <f t="shared" ref="AF7:AF70" si="15">100-X7-Z7-AB7-AD7</f>
        <v>8.68</v>
      </c>
      <c r="AG7" s="44">
        <f>#REF!</f>
        <v>676.89</v>
      </c>
      <c r="AH7" s="44">
        <f>#REF!</f>
        <v>202.62</v>
      </c>
      <c r="AI7" s="44">
        <f t="shared" ref="AI7:AI70" si="16">ROUND(AH7/AG7*100,2)</f>
        <v>29.93</v>
      </c>
      <c r="AJ7" s="44">
        <f>ROUND(#REF!/#REF!*#REF!,2)</f>
        <v>131.22999999999999</v>
      </c>
      <c r="AK7" s="44">
        <f t="shared" ref="AK7:AK70" si="17">ROUND(AJ7/AG7*100,2)</f>
        <v>19.39</v>
      </c>
      <c r="AL7" s="44">
        <f>ROUND(#REF!/#REF!*#REF!,2)</f>
        <v>40.32</v>
      </c>
      <c r="AM7" s="44">
        <f t="shared" ref="AM7:AM70" si="18">ROUND(AL7/AG7*100,2)</f>
        <v>5.96</v>
      </c>
      <c r="AN7" s="44">
        <f>ROUND((#REF!+#REF!+#REF!+#REF!)/#REF!*#REF!,2)</f>
        <v>173.57</v>
      </c>
      <c r="AO7" s="44">
        <f t="shared" ref="AO7:AO70" si="19">ROUND(AN7/AG7*100,2)</f>
        <v>25.64</v>
      </c>
      <c r="AP7" s="44">
        <f t="shared" ref="AP7:AP70" si="20">AG7-AH7-AJ7-AL7-AN7</f>
        <v>129.15</v>
      </c>
      <c r="AQ7" s="44">
        <f t="shared" ref="AQ7:AQ70" si="21">100-AI7-AK7-AM7-AO7</f>
        <v>19.079999999999998</v>
      </c>
    </row>
    <row r="8" spans="1:43" ht="24">
      <c r="A8" s="52" t="str">
        <f>#REF!</f>
        <v>梅列区陈大镇中心卫生院</v>
      </c>
      <c r="B8" s="46">
        <f>ROUND(#REF!/10000,2)</f>
        <v>10.93</v>
      </c>
      <c r="C8" s="49">
        <f t="shared" si="0"/>
        <v>3.67</v>
      </c>
      <c r="D8" s="46">
        <f>ROUND((#REF!+#REF!+#REF!+#REF!+#REF!+#REF!+#REF!)/10000,2)</f>
        <v>1.93</v>
      </c>
      <c r="E8" s="50">
        <f t="shared" si="1"/>
        <v>17.66</v>
      </c>
      <c r="F8" s="46">
        <f t="shared" si="2"/>
        <v>1.74</v>
      </c>
      <c r="G8" s="50">
        <f t="shared" si="3"/>
        <v>15.92</v>
      </c>
      <c r="H8" s="51">
        <f t="shared" si="4"/>
        <v>0.43</v>
      </c>
      <c r="I8" s="56">
        <f t="shared" si="5"/>
        <v>3.93</v>
      </c>
      <c r="J8" s="56">
        <f>ROUND((#REF!+#REF!)/10000,2)</f>
        <v>0.09</v>
      </c>
      <c r="K8" s="56">
        <f t="shared" si="6"/>
        <v>0.82</v>
      </c>
      <c r="L8" s="56">
        <f>ROUND((#REF!+#REF!)/10000,2)</f>
        <v>0.34</v>
      </c>
      <c r="M8" s="56">
        <f t="shared" si="7"/>
        <v>3.11</v>
      </c>
      <c r="N8" s="46">
        <f>ROUND((#REF!+#REF!)/10000,2)</f>
        <v>6.76</v>
      </c>
      <c r="O8" s="50">
        <f t="shared" si="8"/>
        <v>61.85</v>
      </c>
      <c r="P8" s="50">
        <f>ROUND((#REF!+#REF!)/10000,2)</f>
        <v>7.0000000000000007E-2</v>
      </c>
      <c r="Q8" s="50">
        <f t="shared" si="9"/>
        <v>0.64</v>
      </c>
      <c r="R8" s="44">
        <f>#REF!</f>
        <v>130.22</v>
      </c>
      <c r="S8" s="44">
        <f>#REF!</f>
        <v>7</v>
      </c>
      <c r="T8" s="46">
        <f>ROUND((#REF!/#REF!)*100,2)</f>
        <v>1.1000000000000001</v>
      </c>
      <c r="U8" s="46">
        <f>#REF!</f>
        <v>30.33</v>
      </c>
      <c r="V8" s="44">
        <f>#REF!</f>
        <v>82.73</v>
      </c>
      <c r="W8" s="44">
        <f>#REF!</f>
        <v>52.57</v>
      </c>
      <c r="X8" s="44">
        <f t="shared" si="10"/>
        <v>63.54</v>
      </c>
      <c r="Y8" s="44">
        <f>ROUND(#REF!/#REF!,2)</f>
        <v>1.61</v>
      </c>
      <c r="Z8" s="44">
        <f t="shared" si="11"/>
        <v>1.95</v>
      </c>
      <c r="AA8" s="44">
        <f>ROUND(#REF!/#REF!,2)</f>
        <v>0.36</v>
      </c>
      <c r="AB8" s="44">
        <f t="shared" si="12"/>
        <v>0.44</v>
      </c>
      <c r="AC8" s="44">
        <f>ROUND((#REF!+#REF!+#REF!)/#REF!,2)</f>
        <v>13.74</v>
      </c>
      <c r="AD8" s="44">
        <f t="shared" si="13"/>
        <v>16.61</v>
      </c>
      <c r="AE8" s="44">
        <f t="shared" si="14"/>
        <v>14.45</v>
      </c>
      <c r="AF8" s="44">
        <f t="shared" si="15"/>
        <v>17.46</v>
      </c>
      <c r="AG8" s="44">
        <f>#REF!</f>
        <v>911.54</v>
      </c>
      <c r="AH8" s="44">
        <f>#REF!</f>
        <v>436.52</v>
      </c>
      <c r="AI8" s="44">
        <f t="shared" si="16"/>
        <v>47.89</v>
      </c>
      <c r="AJ8" s="44">
        <f>ROUND(#REF!/#REF!*#REF!,2)</f>
        <v>114.23</v>
      </c>
      <c r="AK8" s="44">
        <f t="shared" si="17"/>
        <v>12.53</v>
      </c>
      <c r="AL8" s="44">
        <f>ROUND(#REF!/#REF!*#REF!,2)</f>
        <v>35.58</v>
      </c>
      <c r="AM8" s="44">
        <f t="shared" si="18"/>
        <v>3.9</v>
      </c>
      <c r="AN8" s="44">
        <f>ROUND((#REF!+#REF!+#REF!+#REF!)/#REF!*#REF!,2)</f>
        <v>236.92</v>
      </c>
      <c r="AO8" s="44">
        <f t="shared" si="19"/>
        <v>25.99</v>
      </c>
      <c r="AP8" s="44">
        <f t="shared" si="20"/>
        <v>88.29</v>
      </c>
      <c r="AQ8" s="44">
        <f t="shared" si="21"/>
        <v>9.69</v>
      </c>
    </row>
    <row r="9" spans="1:43" ht="24">
      <c r="A9" s="53" t="str">
        <f>#REF!</f>
        <v>梅列区列东街道社区卫生服务中心</v>
      </c>
      <c r="B9" s="46">
        <f>ROUND(#REF!/10000,2)</f>
        <v>39.76</v>
      </c>
      <c r="C9" s="49">
        <f t="shared" si="0"/>
        <v>7.97</v>
      </c>
      <c r="D9" s="46">
        <f>ROUND((#REF!+#REF!+#REF!+#REF!+#REF!+#REF!+#REF!)/10000,2)</f>
        <v>2.99</v>
      </c>
      <c r="E9" s="50">
        <f t="shared" si="1"/>
        <v>7.52</v>
      </c>
      <c r="F9" s="46">
        <f t="shared" si="2"/>
        <v>4.9800000000000004</v>
      </c>
      <c r="G9" s="50">
        <f t="shared" si="3"/>
        <v>12.52</v>
      </c>
      <c r="H9" s="51">
        <f t="shared" si="4"/>
        <v>0.87</v>
      </c>
      <c r="I9" s="56">
        <f t="shared" si="5"/>
        <v>2.19</v>
      </c>
      <c r="J9" s="56">
        <f>ROUND((#REF!+#REF!)/10000,2)</f>
        <v>0.26</v>
      </c>
      <c r="K9" s="56">
        <f t="shared" si="6"/>
        <v>0.65</v>
      </c>
      <c r="L9" s="56">
        <f>ROUND((#REF!+#REF!)/10000,2)</f>
        <v>0.61</v>
      </c>
      <c r="M9" s="56">
        <f t="shared" si="7"/>
        <v>1.53</v>
      </c>
      <c r="N9" s="46">
        <f>ROUND((#REF!+#REF!)/10000,2)</f>
        <v>30.9</v>
      </c>
      <c r="O9" s="50">
        <f t="shared" si="8"/>
        <v>77.72</v>
      </c>
      <c r="P9" s="50">
        <f>ROUND((#REF!+#REF!)/10000,2)</f>
        <v>0.02</v>
      </c>
      <c r="Q9" s="50">
        <f t="shared" si="9"/>
        <v>0.05</v>
      </c>
      <c r="R9" s="44">
        <f>#REF!</f>
        <v>260.48</v>
      </c>
      <c r="S9" s="44">
        <f>#REF!</f>
        <v>7</v>
      </c>
      <c r="T9" s="46">
        <f>ROUND((#REF!/#REF!)*100,2)</f>
        <v>0.28999999999999998</v>
      </c>
      <c r="U9" s="46">
        <f>#REF!</f>
        <v>29.35</v>
      </c>
      <c r="V9" s="44">
        <f>#REF!</f>
        <v>84.31</v>
      </c>
      <c r="W9" s="44">
        <f>#REF!</f>
        <v>68.81</v>
      </c>
      <c r="X9" s="44">
        <f t="shared" si="10"/>
        <v>81.62</v>
      </c>
      <c r="Y9" s="44">
        <f>ROUND(#REF!/#REF!,2)</f>
        <v>1.18</v>
      </c>
      <c r="Z9" s="44">
        <f t="shared" si="11"/>
        <v>1.4</v>
      </c>
      <c r="AA9" s="44">
        <f>ROUND(#REF!/#REF!,2)</f>
        <v>0.54</v>
      </c>
      <c r="AB9" s="44">
        <f t="shared" si="12"/>
        <v>0.64</v>
      </c>
      <c r="AC9" s="44">
        <f>ROUND((#REF!+#REF!+#REF!)/#REF!,2)</f>
        <v>6</v>
      </c>
      <c r="AD9" s="44">
        <f t="shared" si="13"/>
        <v>7.12</v>
      </c>
      <c r="AE9" s="44">
        <f t="shared" si="14"/>
        <v>7.78</v>
      </c>
      <c r="AF9" s="44">
        <f t="shared" si="15"/>
        <v>9.2200000000000006</v>
      </c>
      <c r="AG9" s="44">
        <f>#REF!</f>
        <v>1823.36</v>
      </c>
      <c r="AH9" s="44">
        <f>#REF!</f>
        <v>297.64</v>
      </c>
      <c r="AI9" s="44">
        <f t="shared" si="16"/>
        <v>16.32</v>
      </c>
      <c r="AJ9" s="44">
        <f>ROUND(#REF!/#REF!*#REF!,2)</f>
        <v>70.400000000000006</v>
      </c>
      <c r="AK9" s="44">
        <f t="shared" si="17"/>
        <v>3.86</v>
      </c>
      <c r="AL9" s="44">
        <f>ROUND(#REF!/#REF!*#REF!,2)</f>
        <v>17.27</v>
      </c>
      <c r="AM9" s="44">
        <f t="shared" si="18"/>
        <v>0.95</v>
      </c>
      <c r="AN9" s="44">
        <f>ROUND((#REF!+#REF!+#REF!+#REF!)/#REF!*#REF!,2)</f>
        <v>252</v>
      </c>
      <c r="AO9" s="44">
        <f t="shared" si="19"/>
        <v>13.82</v>
      </c>
      <c r="AP9" s="44">
        <f t="shared" si="20"/>
        <v>1186.05</v>
      </c>
      <c r="AQ9" s="44">
        <f t="shared" si="21"/>
        <v>65.05</v>
      </c>
    </row>
    <row r="10" spans="1:43" ht="24">
      <c r="A10" s="53" t="str">
        <f>#REF!</f>
        <v>梅列区徐碧街道社区卫生服务中心</v>
      </c>
      <c r="B10" s="46">
        <f>ROUND(#REF!/10000,2)</f>
        <v>57.5</v>
      </c>
      <c r="C10" s="49">
        <f t="shared" si="0"/>
        <v>21.83</v>
      </c>
      <c r="D10" s="46">
        <f>ROUND((#REF!+#REF!+#REF!+#REF!+#REF!+#REF!+#REF!)/10000,2)</f>
        <v>6.73</v>
      </c>
      <c r="E10" s="50">
        <f t="shared" si="1"/>
        <v>11.7</v>
      </c>
      <c r="F10" s="46">
        <f t="shared" si="2"/>
        <v>15.1</v>
      </c>
      <c r="G10" s="50">
        <f t="shared" si="3"/>
        <v>26.27</v>
      </c>
      <c r="H10" s="51">
        <f t="shared" si="4"/>
        <v>8.6199999999999992</v>
      </c>
      <c r="I10" s="56">
        <f t="shared" si="5"/>
        <v>14.99</v>
      </c>
      <c r="J10" s="56">
        <f>ROUND((#REF!+#REF!)/10000,2)</f>
        <v>6.95</v>
      </c>
      <c r="K10" s="56">
        <f t="shared" si="6"/>
        <v>12.09</v>
      </c>
      <c r="L10" s="56">
        <f>ROUND((#REF!+#REF!)/10000,2)</f>
        <v>1.67</v>
      </c>
      <c r="M10" s="56">
        <f t="shared" si="7"/>
        <v>2.9</v>
      </c>
      <c r="N10" s="46">
        <f>ROUND((#REF!+#REF!)/10000,2)</f>
        <v>27.01</v>
      </c>
      <c r="O10" s="50">
        <f t="shared" si="8"/>
        <v>46.97</v>
      </c>
      <c r="P10" s="50">
        <f>ROUND((#REF!+#REF!)/10000,2)</f>
        <v>0.04</v>
      </c>
      <c r="Q10" s="50">
        <f t="shared" si="9"/>
        <v>7.0000000000000007E-2</v>
      </c>
      <c r="R10" s="44">
        <f>#REF!</f>
        <v>253.17</v>
      </c>
      <c r="S10" s="44">
        <f>#REF!</f>
        <v>5.53</v>
      </c>
      <c r="T10" s="46">
        <f>ROUND((#REF!/#REF!)*100,2)</f>
        <v>0.42</v>
      </c>
      <c r="U10" s="46">
        <f>#REF!</f>
        <v>22.58</v>
      </c>
      <c r="V10" s="44">
        <f>#REF!</f>
        <v>120.53</v>
      </c>
      <c r="W10" s="44">
        <f>#REF!</f>
        <v>57.98</v>
      </c>
      <c r="X10" s="44">
        <f t="shared" si="10"/>
        <v>48.1</v>
      </c>
      <c r="Y10" s="44">
        <f>ROUND(#REF!/#REF!,2)</f>
        <v>2.72</v>
      </c>
      <c r="Z10" s="44">
        <f t="shared" si="11"/>
        <v>2.2599999999999998</v>
      </c>
      <c r="AA10" s="44">
        <f>ROUND(#REF!/#REF!,2)</f>
        <v>14.19</v>
      </c>
      <c r="AB10" s="44">
        <f t="shared" si="12"/>
        <v>11.77</v>
      </c>
      <c r="AC10" s="44">
        <f>ROUND((#REF!+#REF!+#REF!)/#REF!,2)</f>
        <v>14.03</v>
      </c>
      <c r="AD10" s="44">
        <f t="shared" si="13"/>
        <v>11.64</v>
      </c>
      <c r="AE10" s="44">
        <f t="shared" si="14"/>
        <v>31.61</v>
      </c>
      <c r="AF10" s="44">
        <f t="shared" si="15"/>
        <v>26.23</v>
      </c>
      <c r="AG10" s="44">
        <f>#REF!</f>
        <v>1400.03</v>
      </c>
      <c r="AH10" s="44">
        <f>#REF!</f>
        <v>330.92</v>
      </c>
      <c r="AI10" s="44">
        <f t="shared" si="16"/>
        <v>23.64</v>
      </c>
      <c r="AJ10" s="44">
        <f>ROUND(#REF!/#REF!*#REF!,2)</f>
        <v>229.38</v>
      </c>
      <c r="AK10" s="44">
        <f t="shared" si="17"/>
        <v>16.38</v>
      </c>
      <c r="AL10" s="44">
        <f>ROUND(#REF!/#REF!*#REF!,2)</f>
        <v>259.12</v>
      </c>
      <c r="AM10" s="44">
        <f t="shared" si="18"/>
        <v>18.510000000000002</v>
      </c>
      <c r="AN10" s="44">
        <f>ROUND((#REF!+#REF!+#REF!+#REF!)/#REF!*#REF!,2)</f>
        <v>185.02</v>
      </c>
      <c r="AO10" s="44">
        <f t="shared" si="19"/>
        <v>13.22</v>
      </c>
      <c r="AP10" s="44">
        <f t="shared" si="20"/>
        <v>395.59</v>
      </c>
      <c r="AQ10" s="44">
        <f t="shared" si="21"/>
        <v>28.25</v>
      </c>
    </row>
    <row r="11" spans="1:43">
      <c r="A11" s="53" t="str">
        <f>#REF!</f>
        <v>梅列区洋溪卫生院</v>
      </c>
      <c r="B11" s="46">
        <f>ROUND(#REF!/10000,2)</f>
        <v>13.56</v>
      </c>
      <c r="C11" s="49">
        <f t="shared" si="0"/>
        <v>4.8</v>
      </c>
      <c r="D11" s="46">
        <f>ROUND((#REF!+#REF!+#REF!+#REF!+#REF!+#REF!+#REF!)/10000,2)</f>
        <v>3.35</v>
      </c>
      <c r="E11" s="50">
        <f t="shared" si="1"/>
        <v>24.71</v>
      </c>
      <c r="F11" s="46">
        <f t="shared" si="2"/>
        <v>1.45</v>
      </c>
      <c r="G11" s="50">
        <f t="shared" si="3"/>
        <v>10.69</v>
      </c>
      <c r="H11" s="51">
        <f t="shared" si="4"/>
        <v>0.7</v>
      </c>
      <c r="I11" s="56">
        <f t="shared" si="5"/>
        <v>5.16</v>
      </c>
      <c r="J11" s="56">
        <f>ROUND((#REF!+#REF!)/10000,2)</f>
        <v>0.16</v>
      </c>
      <c r="K11" s="56">
        <f t="shared" si="6"/>
        <v>1.18</v>
      </c>
      <c r="L11" s="56">
        <f>ROUND((#REF!+#REF!)/10000,2)</f>
        <v>0.54</v>
      </c>
      <c r="M11" s="56">
        <f t="shared" si="7"/>
        <v>3.98</v>
      </c>
      <c r="N11" s="46">
        <f>ROUND((#REF!+#REF!)/10000,2)</f>
        <v>7.91</v>
      </c>
      <c r="O11" s="50">
        <f t="shared" si="8"/>
        <v>58.33</v>
      </c>
      <c r="P11" s="50">
        <f>ROUND((#REF!+#REF!)/10000,2)</f>
        <v>0.15</v>
      </c>
      <c r="Q11" s="50">
        <f t="shared" si="9"/>
        <v>1.1100000000000001</v>
      </c>
      <c r="R11" s="44">
        <f>#REF!</f>
        <v>106.73</v>
      </c>
      <c r="S11" s="44">
        <f>#REF!</f>
        <v>7</v>
      </c>
      <c r="T11" s="46">
        <f>ROUND((#REF!/#REF!)*100,2)</f>
        <v>1.24</v>
      </c>
      <c r="U11" s="46">
        <f>#REF!</f>
        <v>73.81</v>
      </c>
      <c r="V11" s="44">
        <f>#REF!</f>
        <v>57.36</v>
      </c>
      <c r="W11" s="44">
        <f>#REF!</f>
        <v>36.729999999999997</v>
      </c>
      <c r="X11" s="44">
        <f t="shared" si="10"/>
        <v>64.03</v>
      </c>
      <c r="Y11" s="44">
        <f>ROUND(#REF!/#REF!,2)</f>
        <v>0.49</v>
      </c>
      <c r="Z11" s="44">
        <f t="shared" si="11"/>
        <v>0.85</v>
      </c>
      <c r="AA11" s="44">
        <f>ROUND(#REF!/#REF!,2)</f>
        <v>0.53</v>
      </c>
      <c r="AB11" s="44">
        <f t="shared" si="12"/>
        <v>0.92</v>
      </c>
      <c r="AC11" s="44">
        <f>ROUND((#REF!+#REF!+#REF!)/#REF!,2)</f>
        <v>13.88</v>
      </c>
      <c r="AD11" s="44">
        <f t="shared" si="13"/>
        <v>24.2</v>
      </c>
      <c r="AE11" s="44">
        <f t="shared" si="14"/>
        <v>5.73</v>
      </c>
      <c r="AF11" s="44">
        <f t="shared" si="15"/>
        <v>10</v>
      </c>
      <c r="AG11" s="44">
        <f>#REF!</f>
        <v>747.11</v>
      </c>
      <c r="AH11" s="44">
        <f>#REF!</f>
        <v>186.27</v>
      </c>
      <c r="AI11" s="44">
        <f t="shared" si="16"/>
        <v>24.93</v>
      </c>
      <c r="AJ11" s="44">
        <f>ROUND(#REF!/#REF!*#REF!,2)</f>
        <v>166.98</v>
      </c>
      <c r="AK11" s="44">
        <f t="shared" si="17"/>
        <v>22.35</v>
      </c>
      <c r="AL11" s="44">
        <f>ROUND(#REF!/#REF!*#REF!,2)</f>
        <v>20.38</v>
      </c>
      <c r="AM11" s="44">
        <f t="shared" si="18"/>
        <v>2.73</v>
      </c>
      <c r="AN11" s="44">
        <f>ROUND((#REF!+#REF!+#REF!+#REF!)/#REF!*#REF!,2)</f>
        <v>205.78</v>
      </c>
      <c r="AO11" s="44">
        <f t="shared" si="19"/>
        <v>27.54</v>
      </c>
      <c r="AP11" s="44">
        <f t="shared" si="20"/>
        <v>167.7</v>
      </c>
      <c r="AQ11" s="44">
        <f t="shared" si="21"/>
        <v>22.45</v>
      </c>
    </row>
    <row r="12" spans="1:43" ht="24">
      <c r="A12" s="53" t="str">
        <f>#REF!</f>
        <v>三元区城关街道社区卫生服务中心</v>
      </c>
      <c r="B12" s="46">
        <f>ROUND(#REF!/10000,2)</f>
        <v>21.93</v>
      </c>
      <c r="C12" s="49">
        <f t="shared" si="0"/>
        <v>5.53</v>
      </c>
      <c r="D12" s="46">
        <f>ROUND((#REF!+#REF!+#REF!+#REF!+#REF!+#REF!+#REF!)/10000,2)</f>
        <v>2.99</v>
      </c>
      <c r="E12" s="50">
        <f t="shared" si="1"/>
        <v>13.63</v>
      </c>
      <c r="F12" s="46">
        <f t="shared" si="2"/>
        <v>2.54</v>
      </c>
      <c r="G12" s="50">
        <f t="shared" si="3"/>
        <v>11.59</v>
      </c>
      <c r="H12" s="51">
        <f t="shared" si="4"/>
        <v>0.98</v>
      </c>
      <c r="I12" s="56">
        <f t="shared" si="5"/>
        <v>4.47</v>
      </c>
      <c r="J12" s="56">
        <f>ROUND((#REF!+#REF!)/10000,2)</f>
        <v>0.3</v>
      </c>
      <c r="K12" s="56">
        <f t="shared" si="6"/>
        <v>1.37</v>
      </c>
      <c r="L12" s="56">
        <f>ROUND((#REF!+#REF!)/10000,2)</f>
        <v>0.68</v>
      </c>
      <c r="M12" s="56">
        <f t="shared" si="7"/>
        <v>3.1</v>
      </c>
      <c r="N12" s="46">
        <f>ROUND((#REF!+#REF!)/10000,2)</f>
        <v>15.17</v>
      </c>
      <c r="O12" s="50">
        <f t="shared" si="8"/>
        <v>69.17</v>
      </c>
      <c r="P12" s="50">
        <f>ROUND((#REF!+#REF!)/10000,2)</f>
        <v>0.25</v>
      </c>
      <c r="Q12" s="50">
        <f t="shared" si="9"/>
        <v>1.1399999999999999</v>
      </c>
      <c r="R12" s="44">
        <f>#REF!</f>
        <v>150.52000000000001</v>
      </c>
      <c r="S12" s="44">
        <f>#REF!</f>
        <v>10.47</v>
      </c>
      <c r="T12" s="46">
        <f>ROUND((#REF!/#REF!)*100,2)</f>
        <v>1.02</v>
      </c>
      <c r="U12" s="46">
        <f>#REF!</f>
        <v>64.17</v>
      </c>
      <c r="V12" s="44">
        <f>#REF!</f>
        <v>125.16</v>
      </c>
      <c r="W12" s="44">
        <f>#REF!</f>
        <v>93.31</v>
      </c>
      <c r="X12" s="44">
        <f t="shared" si="10"/>
        <v>74.55</v>
      </c>
      <c r="Y12" s="44">
        <f>ROUND(#REF!/#REF!,2)</f>
        <v>1.24</v>
      </c>
      <c r="Z12" s="44">
        <f t="shared" si="11"/>
        <v>0.99</v>
      </c>
      <c r="AA12" s="44">
        <f>ROUND(#REF!/#REF!,2)</f>
        <v>0.47</v>
      </c>
      <c r="AB12" s="44">
        <f t="shared" si="12"/>
        <v>0.38</v>
      </c>
      <c r="AC12" s="44">
        <f>ROUND((#REF!+#REF!+#REF!)/#REF!,2)</f>
        <v>15.17</v>
      </c>
      <c r="AD12" s="44">
        <f t="shared" si="13"/>
        <v>12.12</v>
      </c>
      <c r="AE12" s="44">
        <f t="shared" si="14"/>
        <v>14.97</v>
      </c>
      <c r="AF12" s="44">
        <f t="shared" si="15"/>
        <v>11.96</v>
      </c>
      <c r="AG12" s="44">
        <f>#REF!</f>
        <v>1575.94</v>
      </c>
      <c r="AH12" s="44">
        <f>#REF!</f>
        <v>372.94</v>
      </c>
      <c r="AI12" s="44">
        <f t="shared" si="16"/>
        <v>23.66</v>
      </c>
      <c r="AJ12" s="44">
        <f>ROUND(#REF!/#REF!*#REF!,2)</f>
        <v>333.58</v>
      </c>
      <c r="AK12" s="44">
        <f t="shared" si="17"/>
        <v>21.17</v>
      </c>
      <c r="AL12" s="44">
        <f>ROUND(#REF!/#REF!*#REF!,2)</f>
        <v>153.88999999999999</v>
      </c>
      <c r="AM12" s="44">
        <f t="shared" si="18"/>
        <v>9.76</v>
      </c>
      <c r="AN12" s="44">
        <f>ROUND((#REF!+#REF!+#REF!+#REF!)/#REF!*#REF!,2)</f>
        <v>418.8</v>
      </c>
      <c r="AO12" s="44">
        <f t="shared" si="19"/>
        <v>26.57</v>
      </c>
      <c r="AP12" s="44">
        <f t="shared" si="20"/>
        <v>296.73</v>
      </c>
      <c r="AQ12" s="44">
        <f t="shared" si="21"/>
        <v>18.84</v>
      </c>
    </row>
    <row r="13" spans="1:43" ht="24">
      <c r="A13" s="53" t="str">
        <f>#REF!</f>
        <v>三元区富兴堡街道社区服务中心</v>
      </c>
      <c r="B13" s="46">
        <f>ROUND(#REF!/10000,2)</f>
        <v>13.75</v>
      </c>
      <c r="C13" s="49">
        <f t="shared" si="0"/>
        <v>1.83</v>
      </c>
      <c r="D13" s="46">
        <f>ROUND((#REF!+#REF!+#REF!+#REF!+#REF!+#REF!+#REF!)/10000,2)</f>
        <v>1.77</v>
      </c>
      <c r="E13" s="50">
        <f t="shared" si="1"/>
        <v>12.87</v>
      </c>
      <c r="F13" s="46">
        <f t="shared" si="2"/>
        <v>6.0000000000000102E-2</v>
      </c>
      <c r="G13" s="50">
        <f t="shared" si="3"/>
        <v>0.440000000000003</v>
      </c>
      <c r="H13" s="51">
        <f t="shared" si="4"/>
        <v>0.6</v>
      </c>
      <c r="I13" s="56">
        <f t="shared" si="5"/>
        <v>4.3600000000000003</v>
      </c>
      <c r="J13" s="56">
        <f>ROUND((#REF!+#REF!)/10000,2)</f>
        <v>0.37</v>
      </c>
      <c r="K13" s="56">
        <f t="shared" si="6"/>
        <v>2.69</v>
      </c>
      <c r="L13" s="56">
        <f>ROUND((#REF!+#REF!)/10000,2)</f>
        <v>0.23</v>
      </c>
      <c r="M13" s="56">
        <f t="shared" si="7"/>
        <v>1.67</v>
      </c>
      <c r="N13" s="46">
        <f>ROUND((#REF!+#REF!)/10000,2)</f>
        <v>11.32</v>
      </c>
      <c r="O13" s="50">
        <f t="shared" si="8"/>
        <v>82.33</v>
      </c>
      <c r="P13" s="50">
        <f>ROUND((#REF!+#REF!)/10000,2)</f>
        <v>0</v>
      </c>
      <c r="Q13" s="50">
        <f t="shared" si="9"/>
        <v>0</v>
      </c>
      <c r="R13" s="44" t="e">
        <f>#REF!</f>
        <v>#DIV/0!</v>
      </c>
      <c r="S13" s="44" t="e">
        <f>#REF!</f>
        <v>#DIV/0!</v>
      </c>
      <c r="T13" s="46">
        <f>ROUND((#REF!/#REF!)*100,2)</f>
        <v>0</v>
      </c>
      <c r="U13" s="46">
        <f>#REF!</f>
        <v>0</v>
      </c>
      <c r="V13" s="44">
        <f>#REF!</f>
        <v>105.47</v>
      </c>
      <c r="W13" s="44">
        <f>#REF!</f>
        <v>86.81</v>
      </c>
      <c r="X13" s="44">
        <f t="shared" si="10"/>
        <v>82.31</v>
      </c>
      <c r="Y13" s="44">
        <f>ROUND(#REF!/#REF!,2)</f>
        <v>1.77</v>
      </c>
      <c r="Z13" s="44">
        <f t="shared" si="11"/>
        <v>1.68</v>
      </c>
      <c r="AA13" s="44">
        <f>ROUND(#REF!/#REF!,2)</f>
        <v>2.86</v>
      </c>
      <c r="AB13" s="44">
        <f t="shared" si="12"/>
        <v>2.71</v>
      </c>
      <c r="AC13" s="44">
        <f>ROUND((#REF!+#REF!+#REF!)/#REF!,2)</f>
        <v>13.56</v>
      </c>
      <c r="AD13" s="44">
        <f t="shared" si="13"/>
        <v>12.86</v>
      </c>
      <c r="AE13" s="44">
        <f t="shared" si="14"/>
        <v>0.46999999999999698</v>
      </c>
      <c r="AF13" s="44">
        <f t="shared" si="15"/>
        <v>0.439999999999998</v>
      </c>
      <c r="AG13" s="44" t="e">
        <f>#REF!</f>
        <v>#DIV/0!</v>
      </c>
      <c r="AH13" s="44" t="e">
        <f>#REF!</f>
        <v>#DIV/0!</v>
      </c>
      <c r="AI13" s="44" t="e">
        <f t="shared" si="16"/>
        <v>#DIV/0!</v>
      </c>
      <c r="AJ13" s="44" t="e">
        <f>ROUND(#REF!/#REF!*#REF!,2)</f>
        <v>#DIV/0!</v>
      </c>
      <c r="AK13" s="44" t="e">
        <f t="shared" si="17"/>
        <v>#DIV/0!</v>
      </c>
      <c r="AL13" s="44" t="e">
        <f>ROUND(#REF!/#REF!*#REF!,2)</f>
        <v>#DIV/0!</v>
      </c>
      <c r="AM13" s="44" t="e">
        <f t="shared" si="18"/>
        <v>#DIV/0!</v>
      </c>
      <c r="AN13" s="44" t="e">
        <f>ROUND((#REF!+#REF!+#REF!+#REF!)/#REF!*#REF!,2)</f>
        <v>#DIV/0!</v>
      </c>
      <c r="AO13" s="44" t="e">
        <f t="shared" si="19"/>
        <v>#DIV/0!</v>
      </c>
      <c r="AP13" s="44" t="e">
        <f t="shared" si="20"/>
        <v>#DIV/0!</v>
      </c>
      <c r="AQ13" s="44" t="e">
        <f t="shared" si="21"/>
        <v>#DIV/0!</v>
      </c>
    </row>
    <row r="14" spans="1:43" ht="24">
      <c r="A14" s="53" t="str">
        <f>#REF!</f>
        <v>三元区荆西社区卫生服务中心</v>
      </c>
      <c r="B14" s="46">
        <f>ROUND(#REF!/10000,2)</f>
        <v>8.93</v>
      </c>
      <c r="C14" s="49">
        <f t="shared" si="0"/>
        <v>3.44</v>
      </c>
      <c r="D14" s="46">
        <f>ROUND((#REF!+#REF!+#REF!+#REF!+#REF!+#REF!+#REF!)/10000,2)</f>
        <v>2.68</v>
      </c>
      <c r="E14" s="50">
        <f t="shared" si="1"/>
        <v>30.01</v>
      </c>
      <c r="F14" s="46">
        <f t="shared" si="2"/>
        <v>0.75999999999999901</v>
      </c>
      <c r="G14" s="50">
        <f t="shared" si="3"/>
        <v>8.5199999999999907</v>
      </c>
      <c r="H14" s="51">
        <f t="shared" si="4"/>
        <v>0.17</v>
      </c>
      <c r="I14" s="56">
        <f t="shared" si="5"/>
        <v>1.9</v>
      </c>
      <c r="J14" s="56">
        <f>ROUND((#REF!+#REF!)/10000,2)</f>
        <v>0</v>
      </c>
      <c r="K14" s="56">
        <f t="shared" si="6"/>
        <v>0</v>
      </c>
      <c r="L14" s="56">
        <f>ROUND((#REF!+#REF!)/10000,2)</f>
        <v>0.17</v>
      </c>
      <c r="M14" s="56">
        <f t="shared" si="7"/>
        <v>1.9</v>
      </c>
      <c r="N14" s="46">
        <f>ROUND((#REF!+#REF!)/10000,2)</f>
        <v>5.32</v>
      </c>
      <c r="O14" s="50">
        <f t="shared" si="8"/>
        <v>59.57</v>
      </c>
      <c r="P14" s="50">
        <f>ROUND((#REF!+#REF!)/10000,2)</f>
        <v>0</v>
      </c>
      <c r="Q14" s="50">
        <f t="shared" si="9"/>
        <v>0</v>
      </c>
      <c r="R14" s="44">
        <f>#REF!</f>
        <v>82.08</v>
      </c>
      <c r="S14" s="44">
        <f>#REF!</f>
        <v>6.68</v>
      </c>
      <c r="T14" s="46">
        <f>ROUND((#REF!/#REF!)*100,2)</f>
        <v>4.87</v>
      </c>
      <c r="U14" s="46">
        <f>#REF!</f>
        <v>114.19</v>
      </c>
      <c r="V14" s="44">
        <f>#REF!</f>
        <v>55.4</v>
      </c>
      <c r="W14" s="44">
        <f>#REF!</f>
        <v>40.5</v>
      </c>
      <c r="X14" s="44">
        <f t="shared" si="10"/>
        <v>73.099999999999994</v>
      </c>
      <c r="Y14" s="44">
        <f>ROUND(#REF!/#REF!,2)</f>
        <v>0.71</v>
      </c>
      <c r="Z14" s="44">
        <f t="shared" si="11"/>
        <v>1.28</v>
      </c>
      <c r="AA14" s="44">
        <f>ROUND(#REF!/#REF!,2)</f>
        <v>0.01</v>
      </c>
      <c r="AB14" s="44">
        <f t="shared" si="12"/>
        <v>0.02</v>
      </c>
      <c r="AC14" s="44">
        <f>ROUND((#REF!+#REF!+#REF!)/#REF!,2)</f>
        <v>12.84</v>
      </c>
      <c r="AD14" s="44">
        <f t="shared" si="13"/>
        <v>23.18</v>
      </c>
      <c r="AE14" s="44">
        <f t="shared" si="14"/>
        <v>1.34</v>
      </c>
      <c r="AF14" s="44">
        <f t="shared" si="15"/>
        <v>2.4200000000000101</v>
      </c>
      <c r="AG14" s="44">
        <f>#REF!</f>
        <v>548.29</v>
      </c>
      <c r="AH14" s="44">
        <f>#REF!</f>
        <v>171.68</v>
      </c>
      <c r="AI14" s="44">
        <f t="shared" si="16"/>
        <v>31.31</v>
      </c>
      <c r="AJ14" s="44">
        <f>ROUND(#REF!/#REF!*#REF!,2)</f>
        <v>18.079999999999998</v>
      </c>
      <c r="AK14" s="44">
        <f t="shared" si="17"/>
        <v>3.3</v>
      </c>
      <c r="AL14" s="44">
        <f>ROUND(#REF!/#REF!*#REF!,2)</f>
        <v>0.56999999999999995</v>
      </c>
      <c r="AM14" s="44">
        <f t="shared" si="18"/>
        <v>0.1</v>
      </c>
      <c r="AN14" s="44">
        <f>ROUND((#REF!+#REF!+#REF!+#REF!)/#REF!*#REF!,2)</f>
        <v>241.39</v>
      </c>
      <c r="AO14" s="44">
        <f t="shared" si="19"/>
        <v>44.03</v>
      </c>
      <c r="AP14" s="44">
        <f t="shared" si="20"/>
        <v>116.57</v>
      </c>
      <c r="AQ14" s="44">
        <f t="shared" si="21"/>
        <v>21.26</v>
      </c>
    </row>
    <row r="15" spans="1:43">
      <c r="A15" s="53" t="str">
        <f>#REF!</f>
        <v>三元区莘口镇卫生院</v>
      </c>
      <c r="B15" s="46">
        <f>ROUND(#REF!/10000,2)</f>
        <v>11.41</v>
      </c>
      <c r="C15" s="49">
        <f t="shared" si="0"/>
        <v>3.72</v>
      </c>
      <c r="D15" s="46">
        <f>ROUND((#REF!+#REF!+#REF!+#REF!+#REF!+#REF!+#REF!)/10000,2)</f>
        <v>3.15</v>
      </c>
      <c r="E15" s="50">
        <f t="shared" si="1"/>
        <v>27.61</v>
      </c>
      <c r="F15" s="46">
        <f t="shared" si="2"/>
        <v>0.57000000000000095</v>
      </c>
      <c r="G15" s="50">
        <f t="shared" si="3"/>
        <v>4.9899999999999904</v>
      </c>
      <c r="H15" s="51">
        <f t="shared" si="4"/>
        <v>0.28999999999999998</v>
      </c>
      <c r="I15" s="56">
        <f t="shared" si="5"/>
        <v>2.54</v>
      </c>
      <c r="J15" s="56">
        <f>ROUND((#REF!+#REF!)/10000,2)</f>
        <v>7.0000000000000007E-2</v>
      </c>
      <c r="K15" s="56">
        <f t="shared" si="6"/>
        <v>0.61</v>
      </c>
      <c r="L15" s="56">
        <f>ROUND((#REF!+#REF!)/10000,2)</f>
        <v>0.22</v>
      </c>
      <c r="M15" s="56">
        <f t="shared" si="7"/>
        <v>1.93</v>
      </c>
      <c r="N15" s="46">
        <f>ROUND((#REF!+#REF!)/10000,2)</f>
        <v>7.4</v>
      </c>
      <c r="O15" s="50">
        <f t="shared" si="8"/>
        <v>64.86</v>
      </c>
      <c r="P15" s="50">
        <f>ROUND((#REF!+#REF!)/10000,2)</f>
        <v>0</v>
      </c>
      <c r="Q15" s="50">
        <f t="shared" si="9"/>
        <v>0</v>
      </c>
      <c r="R15" s="44">
        <f>#REF!</f>
        <v>125.86</v>
      </c>
      <c r="S15" s="44">
        <f>#REF!</f>
        <v>7.5</v>
      </c>
      <c r="T15" s="46">
        <f>ROUND((#REF!/#REF!)*100,2)</f>
        <v>0.54</v>
      </c>
      <c r="U15" s="46">
        <f>#REF!</f>
        <v>14.52</v>
      </c>
      <c r="V15" s="44">
        <f>#REF!</f>
        <v>46.38</v>
      </c>
      <c r="W15" s="44">
        <f>#REF!</f>
        <v>30.71</v>
      </c>
      <c r="X15" s="44">
        <f t="shared" si="10"/>
        <v>66.209999999999994</v>
      </c>
      <c r="Y15" s="44">
        <f>ROUND(#REF!/#REF!,2)</f>
        <v>0.54</v>
      </c>
      <c r="Z15" s="44">
        <f t="shared" si="11"/>
        <v>1.1599999999999999</v>
      </c>
      <c r="AA15" s="44">
        <f>ROUND(#REF!/#REF!,2)</f>
        <v>0.22</v>
      </c>
      <c r="AB15" s="44">
        <f t="shared" si="12"/>
        <v>0.47</v>
      </c>
      <c r="AC15" s="44">
        <f>ROUND((#REF!+#REF!+#REF!)/#REF!,2)</f>
        <v>12.76</v>
      </c>
      <c r="AD15" s="44">
        <f t="shared" si="13"/>
        <v>27.51</v>
      </c>
      <c r="AE15" s="44">
        <f t="shared" si="14"/>
        <v>2.15</v>
      </c>
      <c r="AF15" s="44">
        <f t="shared" si="15"/>
        <v>4.6500000000000101</v>
      </c>
      <c r="AG15" s="44">
        <f>#REF!</f>
        <v>943.95</v>
      </c>
      <c r="AH15" s="44">
        <f>#REF!</f>
        <v>493.5</v>
      </c>
      <c r="AI15" s="44">
        <f t="shared" si="16"/>
        <v>52.28</v>
      </c>
      <c r="AJ15" s="44">
        <f>ROUND(#REF!/#REF!*#REF!,2)</f>
        <v>84.88</v>
      </c>
      <c r="AK15" s="44">
        <f t="shared" si="17"/>
        <v>8.99</v>
      </c>
      <c r="AL15" s="44">
        <f>ROUND(#REF!/#REF!*#REF!,2)</f>
        <v>16.96</v>
      </c>
      <c r="AM15" s="44">
        <f t="shared" si="18"/>
        <v>1.8</v>
      </c>
      <c r="AN15" s="44">
        <f>ROUND((#REF!+#REF!+#REF!+#REF!)/#REF!*#REF!,2)</f>
        <v>270</v>
      </c>
      <c r="AO15" s="44">
        <f t="shared" si="19"/>
        <v>28.6</v>
      </c>
      <c r="AP15" s="44">
        <f t="shared" si="20"/>
        <v>78.610000000000099</v>
      </c>
      <c r="AQ15" s="44">
        <f t="shared" si="21"/>
        <v>8.33</v>
      </c>
    </row>
    <row r="16" spans="1:43" ht="24">
      <c r="A16" s="53" t="str">
        <f>#REF!</f>
        <v>三元区岩前镇中心卫生院</v>
      </c>
      <c r="B16" s="46">
        <f>ROUND(#REF!/10000,2)</f>
        <v>11.9</v>
      </c>
      <c r="C16" s="49">
        <f t="shared" si="0"/>
        <v>2.99</v>
      </c>
      <c r="D16" s="46">
        <f>ROUND((#REF!+#REF!+#REF!+#REF!+#REF!+#REF!+#REF!)/10000,2)</f>
        <v>2.6</v>
      </c>
      <c r="E16" s="50">
        <f t="shared" si="1"/>
        <v>21.85</v>
      </c>
      <c r="F16" s="46">
        <f t="shared" si="2"/>
        <v>0.39</v>
      </c>
      <c r="G16" s="50">
        <f t="shared" si="3"/>
        <v>3.2699999999999898</v>
      </c>
      <c r="H16" s="51">
        <f t="shared" si="4"/>
        <v>0.09</v>
      </c>
      <c r="I16" s="56">
        <f t="shared" si="5"/>
        <v>0.76</v>
      </c>
      <c r="J16" s="56">
        <f>ROUND((#REF!+#REF!)/10000,2)</f>
        <v>0</v>
      </c>
      <c r="K16" s="56">
        <f t="shared" si="6"/>
        <v>0</v>
      </c>
      <c r="L16" s="56">
        <f>ROUND((#REF!+#REF!)/10000,2)</f>
        <v>0.09</v>
      </c>
      <c r="M16" s="56">
        <f t="shared" si="7"/>
        <v>0.76</v>
      </c>
      <c r="N16" s="46">
        <f>ROUND((#REF!+#REF!)/10000,2)</f>
        <v>8.82</v>
      </c>
      <c r="O16" s="50">
        <f t="shared" si="8"/>
        <v>74.12</v>
      </c>
      <c r="P16" s="50">
        <f>ROUND((#REF!+#REF!)/10000,2)</f>
        <v>0</v>
      </c>
      <c r="Q16" s="50">
        <f t="shared" si="9"/>
        <v>0</v>
      </c>
      <c r="R16" s="44">
        <f>#REF!</f>
        <v>96.66</v>
      </c>
      <c r="S16" s="44">
        <f>#REF!</f>
        <v>6.64</v>
      </c>
      <c r="T16" s="46">
        <f>ROUND((#REF!/#REF!)*100,2)</f>
        <v>1.57</v>
      </c>
      <c r="U16" s="46">
        <f>#REF!</f>
        <v>23.55</v>
      </c>
      <c r="V16" s="44">
        <f>#REF!</f>
        <v>60.93</v>
      </c>
      <c r="W16" s="44">
        <f>#REF!</f>
        <v>47.4</v>
      </c>
      <c r="X16" s="44">
        <f t="shared" si="10"/>
        <v>77.790000000000006</v>
      </c>
      <c r="Y16" s="44">
        <f>ROUND(#REF!/#REF!,2)</f>
        <v>0.43</v>
      </c>
      <c r="Z16" s="44">
        <f t="shared" si="11"/>
        <v>0.71</v>
      </c>
      <c r="AA16" s="44">
        <f>ROUND(#REF!/#REF!,2)</f>
        <v>0</v>
      </c>
      <c r="AB16" s="44">
        <f t="shared" si="12"/>
        <v>0</v>
      </c>
      <c r="AC16" s="44">
        <f>ROUND((#REF!+#REF!+#REF!)/#REF!,2)</f>
        <v>12.06</v>
      </c>
      <c r="AD16" s="44">
        <f t="shared" si="13"/>
        <v>19.79</v>
      </c>
      <c r="AE16" s="44">
        <f t="shared" si="14"/>
        <v>1.04</v>
      </c>
      <c r="AF16" s="44">
        <f t="shared" si="15"/>
        <v>1.70999999999999</v>
      </c>
      <c r="AG16" s="44">
        <f>#REF!</f>
        <v>641.82000000000005</v>
      </c>
      <c r="AH16" s="44">
        <f>#REF!</f>
        <v>300.58999999999997</v>
      </c>
      <c r="AI16" s="44">
        <f t="shared" si="16"/>
        <v>46.83</v>
      </c>
      <c r="AJ16" s="44">
        <f>ROUND(#REF!/#REF!*#REF!,2)</f>
        <v>7.28</v>
      </c>
      <c r="AK16" s="44">
        <f t="shared" si="17"/>
        <v>1.1299999999999999</v>
      </c>
      <c r="AL16" s="44">
        <f>ROUND(#REF!/#REF!*#REF!,2)</f>
        <v>0</v>
      </c>
      <c r="AM16" s="44">
        <f t="shared" si="18"/>
        <v>0</v>
      </c>
      <c r="AN16" s="44">
        <f>ROUND((#REF!+#REF!+#REF!+#REF!)/#REF!*#REF!,2)</f>
        <v>238.08</v>
      </c>
      <c r="AO16" s="44">
        <f t="shared" si="19"/>
        <v>37.090000000000003</v>
      </c>
      <c r="AP16" s="44">
        <f t="shared" si="20"/>
        <v>95.870000000000104</v>
      </c>
      <c r="AQ16" s="44">
        <f t="shared" si="21"/>
        <v>14.95</v>
      </c>
    </row>
    <row r="17" spans="1:43" ht="24">
      <c r="A17" s="53" t="str">
        <f>#REF!</f>
        <v>三元区岩前镇星桥卫生院</v>
      </c>
      <c r="B17" s="46">
        <f>ROUND(#REF!/10000,2)</f>
        <v>8.67</v>
      </c>
      <c r="C17" s="49">
        <f t="shared" si="0"/>
        <v>2.86</v>
      </c>
      <c r="D17" s="46">
        <f>ROUND((#REF!+#REF!+#REF!+#REF!+#REF!+#REF!+#REF!)/10000,2)</f>
        <v>2.4500000000000002</v>
      </c>
      <c r="E17" s="50">
        <f t="shared" si="1"/>
        <v>28.26</v>
      </c>
      <c r="F17" s="46">
        <f t="shared" si="2"/>
        <v>0.41</v>
      </c>
      <c r="G17" s="50">
        <f t="shared" si="3"/>
        <v>4.71999999999999</v>
      </c>
      <c r="H17" s="51">
        <f t="shared" si="4"/>
        <v>0.01</v>
      </c>
      <c r="I17" s="56">
        <f t="shared" si="5"/>
        <v>0.12</v>
      </c>
      <c r="J17" s="56">
        <f>ROUND((#REF!+#REF!)/10000,2)</f>
        <v>0</v>
      </c>
      <c r="K17" s="56">
        <f t="shared" si="6"/>
        <v>0</v>
      </c>
      <c r="L17" s="56">
        <f>ROUND((#REF!+#REF!)/10000,2)</f>
        <v>0.01</v>
      </c>
      <c r="M17" s="56">
        <f t="shared" si="7"/>
        <v>0.12</v>
      </c>
      <c r="N17" s="46">
        <f>ROUND((#REF!+#REF!)/10000,2)</f>
        <v>5.8</v>
      </c>
      <c r="O17" s="50">
        <f t="shared" si="8"/>
        <v>66.900000000000006</v>
      </c>
      <c r="P17" s="50">
        <f>ROUND((#REF!+#REF!)/10000,2)</f>
        <v>0</v>
      </c>
      <c r="Q17" s="50">
        <f t="shared" si="9"/>
        <v>0</v>
      </c>
      <c r="R17" s="44">
        <f>#REF!</f>
        <v>68.819999999999993</v>
      </c>
      <c r="S17" s="44">
        <f>#REF!</f>
        <v>6.46</v>
      </c>
      <c r="T17" s="46">
        <f>ROUND((#REF!/#REF!)*100,2)</f>
        <v>1.51</v>
      </c>
      <c r="U17" s="46">
        <f>#REF!</f>
        <v>27.1</v>
      </c>
      <c r="V17" s="44">
        <f>#REF!</f>
        <v>41.98</v>
      </c>
      <c r="W17" s="44">
        <f>#REF!</f>
        <v>30.79</v>
      </c>
      <c r="X17" s="44">
        <f t="shared" si="10"/>
        <v>73.34</v>
      </c>
      <c r="Y17" s="44">
        <f>ROUND(#REF!/#REF!,2)</f>
        <v>0.02</v>
      </c>
      <c r="Z17" s="44">
        <f t="shared" si="11"/>
        <v>0.05</v>
      </c>
      <c r="AA17" s="44">
        <f>ROUND(#REF!/#REF!,2)</f>
        <v>0</v>
      </c>
      <c r="AB17" s="44">
        <f t="shared" si="12"/>
        <v>0</v>
      </c>
      <c r="AC17" s="44">
        <f>ROUND((#REF!+#REF!+#REF!)/#REF!,2)</f>
        <v>10.25</v>
      </c>
      <c r="AD17" s="44">
        <f t="shared" si="13"/>
        <v>24.42</v>
      </c>
      <c r="AE17" s="44">
        <f t="shared" si="14"/>
        <v>0.91999999999999804</v>
      </c>
      <c r="AF17" s="44">
        <f t="shared" si="15"/>
        <v>2.1899999999999902</v>
      </c>
      <c r="AG17" s="44">
        <f>#REF!</f>
        <v>444.58</v>
      </c>
      <c r="AH17" s="44">
        <f>#REF!</f>
        <v>110.01</v>
      </c>
      <c r="AI17" s="44">
        <f t="shared" si="16"/>
        <v>24.74</v>
      </c>
      <c r="AJ17" s="44">
        <f>ROUND(#REF!/#REF!*#REF!,2)</f>
        <v>4.04</v>
      </c>
      <c r="AK17" s="44">
        <f t="shared" si="17"/>
        <v>0.91</v>
      </c>
      <c r="AL17" s="44">
        <f>ROUND(#REF!/#REF!*#REF!,2)</f>
        <v>0</v>
      </c>
      <c r="AM17" s="44">
        <f t="shared" si="18"/>
        <v>0</v>
      </c>
      <c r="AN17" s="44">
        <f>ROUND((#REF!+#REF!+#REF!+#REF!)/#REF!*#REF!,2)</f>
        <v>237.21</v>
      </c>
      <c r="AO17" s="44">
        <f t="shared" si="19"/>
        <v>53.36</v>
      </c>
      <c r="AP17" s="44">
        <f t="shared" si="20"/>
        <v>93.32</v>
      </c>
      <c r="AQ17" s="44">
        <f t="shared" si="21"/>
        <v>20.99</v>
      </c>
    </row>
    <row r="18" spans="1:43">
      <c r="A18" s="53" t="str">
        <f>#REF!</f>
        <v>三元区中村乡卫生院</v>
      </c>
      <c r="B18" s="46">
        <f>ROUND(#REF!/10000,2)</f>
        <v>9.6199999999999992</v>
      </c>
      <c r="C18" s="49">
        <f t="shared" si="0"/>
        <v>2.77</v>
      </c>
      <c r="D18" s="46">
        <f>ROUND((#REF!+#REF!+#REF!+#REF!+#REF!+#REF!+#REF!)/10000,2)</f>
        <v>2.64</v>
      </c>
      <c r="E18" s="50">
        <f t="shared" si="1"/>
        <v>27.44</v>
      </c>
      <c r="F18" s="46">
        <f t="shared" si="2"/>
        <v>0.12999999999999901</v>
      </c>
      <c r="G18" s="50">
        <f t="shared" si="3"/>
        <v>1.35</v>
      </c>
      <c r="H18" s="51">
        <f t="shared" si="4"/>
        <v>0.09</v>
      </c>
      <c r="I18" s="56">
        <f t="shared" si="5"/>
        <v>0.94</v>
      </c>
      <c r="J18" s="56">
        <f>ROUND((#REF!+#REF!)/10000,2)</f>
        <v>0.01</v>
      </c>
      <c r="K18" s="56">
        <f t="shared" si="6"/>
        <v>0.1</v>
      </c>
      <c r="L18" s="56">
        <f>ROUND((#REF!+#REF!)/10000,2)</f>
        <v>0.08</v>
      </c>
      <c r="M18" s="56">
        <f t="shared" si="7"/>
        <v>0.83</v>
      </c>
      <c r="N18" s="46">
        <f>ROUND((#REF!+#REF!)/10000,2)</f>
        <v>6.76</v>
      </c>
      <c r="O18" s="50">
        <f t="shared" si="8"/>
        <v>70.27</v>
      </c>
      <c r="P18" s="50">
        <f>ROUND((#REF!+#REF!)/10000,2)</f>
        <v>0</v>
      </c>
      <c r="Q18" s="50">
        <f t="shared" si="9"/>
        <v>0</v>
      </c>
      <c r="R18" s="44">
        <f>#REF!</f>
        <v>85.15</v>
      </c>
      <c r="S18" s="44">
        <f>#REF!</f>
        <v>16.670000000000002</v>
      </c>
      <c r="T18" s="46">
        <f>ROUND((#REF!/#REF!)*100,2)</f>
        <v>0.46</v>
      </c>
      <c r="U18" s="46">
        <f>#REF!</f>
        <v>8.06</v>
      </c>
      <c r="V18" s="44">
        <f>#REF!</f>
        <v>38.44</v>
      </c>
      <c r="W18" s="44">
        <f>#REF!</f>
        <v>27.51</v>
      </c>
      <c r="X18" s="44">
        <f t="shared" si="10"/>
        <v>71.569999999999993</v>
      </c>
      <c r="Y18" s="44">
        <f>ROUND(#REF!/#REF!,2)</f>
        <v>0.18</v>
      </c>
      <c r="Z18" s="44">
        <f t="shared" si="11"/>
        <v>0.47</v>
      </c>
      <c r="AA18" s="44">
        <f>ROUND(#REF!/#REF!,2)</f>
        <v>0.01</v>
      </c>
      <c r="AB18" s="44">
        <f t="shared" si="12"/>
        <v>0.03</v>
      </c>
      <c r="AC18" s="44">
        <f>ROUND((#REF!+#REF!+#REF!)/#REF!,2)</f>
        <v>10.41</v>
      </c>
      <c r="AD18" s="44">
        <f t="shared" si="13"/>
        <v>27.08</v>
      </c>
      <c r="AE18" s="44">
        <f t="shared" si="14"/>
        <v>0.32999999999999702</v>
      </c>
      <c r="AF18" s="44">
        <f t="shared" si="15"/>
        <v>0.85000000000000897</v>
      </c>
      <c r="AG18" s="44">
        <f>#REF!</f>
        <v>1419.45</v>
      </c>
      <c r="AH18" s="44">
        <f>#REF!</f>
        <v>583.62</v>
      </c>
      <c r="AI18" s="44">
        <f t="shared" si="16"/>
        <v>41.12</v>
      </c>
      <c r="AJ18" s="44">
        <f>ROUND(#REF!/#REF!*#REF!,2)</f>
        <v>131.36000000000001</v>
      </c>
      <c r="AK18" s="44">
        <f t="shared" si="17"/>
        <v>9.25</v>
      </c>
      <c r="AL18" s="44">
        <f>ROUND(#REF!/#REF!*#REF!,2)</f>
        <v>16.670000000000002</v>
      </c>
      <c r="AM18" s="44">
        <f t="shared" si="18"/>
        <v>1.17</v>
      </c>
      <c r="AN18" s="44">
        <f>ROUND((#REF!+#REF!+#REF!+#REF!)/#REF!*#REF!,2)</f>
        <v>483.43</v>
      </c>
      <c r="AO18" s="44">
        <f t="shared" si="19"/>
        <v>34.06</v>
      </c>
      <c r="AP18" s="44">
        <f t="shared" si="20"/>
        <v>204.37</v>
      </c>
      <c r="AQ18" s="44">
        <f t="shared" si="21"/>
        <v>14.4</v>
      </c>
    </row>
    <row r="19" spans="1:43" ht="24">
      <c r="A19" s="53" t="str">
        <f>#REF!</f>
        <v>永安市安砂镇中心卫生院</v>
      </c>
      <c r="B19" s="46">
        <f>ROUND(#REF!/10000,2)</f>
        <v>35.71</v>
      </c>
      <c r="C19" s="49">
        <f t="shared" si="0"/>
        <v>14.03</v>
      </c>
      <c r="D19" s="46">
        <f>ROUND((#REF!+#REF!+#REF!+#REF!+#REF!+#REF!+#REF!)/10000,2)</f>
        <v>9.25</v>
      </c>
      <c r="E19" s="50">
        <f t="shared" si="1"/>
        <v>25.9</v>
      </c>
      <c r="F19" s="46">
        <f t="shared" si="2"/>
        <v>4.78</v>
      </c>
      <c r="G19" s="50">
        <f t="shared" si="3"/>
        <v>13.39</v>
      </c>
      <c r="H19" s="51">
        <f t="shared" si="4"/>
        <v>11.88</v>
      </c>
      <c r="I19" s="56">
        <f t="shared" si="5"/>
        <v>33.270000000000003</v>
      </c>
      <c r="J19" s="56">
        <f>ROUND((#REF!+#REF!)/10000,2)</f>
        <v>4.72</v>
      </c>
      <c r="K19" s="56">
        <f t="shared" si="6"/>
        <v>13.22</v>
      </c>
      <c r="L19" s="56">
        <f>ROUND((#REF!+#REF!)/10000,2)</f>
        <v>7.16</v>
      </c>
      <c r="M19" s="56">
        <f t="shared" si="7"/>
        <v>20.05</v>
      </c>
      <c r="N19" s="46">
        <f>ROUND((#REF!+#REF!)/10000,2)</f>
        <v>9.32</v>
      </c>
      <c r="O19" s="50">
        <f t="shared" si="8"/>
        <v>26.1</v>
      </c>
      <c r="P19" s="50">
        <f>ROUND((#REF!+#REF!)/10000,2)</f>
        <v>0.48</v>
      </c>
      <c r="Q19" s="50">
        <f t="shared" si="9"/>
        <v>1.34</v>
      </c>
      <c r="R19" s="44">
        <f>#REF!</f>
        <v>158.07</v>
      </c>
      <c r="S19" s="44">
        <f>#REF!</f>
        <v>4.8</v>
      </c>
      <c r="T19" s="46">
        <f>ROUND((#REF!/#REF!)*100,2)</f>
        <v>8.16</v>
      </c>
      <c r="U19" s="46">
        <f>#REF!</f>
        <v>87.74</v>
      </c>
      <c r="V19" s="44">
        <f>#REF!</f>
        <v>50.77</v>
      </c>
      <c r="W19" s="44">
        <f>#REF!</f>
        <v>20.02</v>
      </c>
      <c r="X19" s="44">
        <f t="shared" si="10"/>
        <v>39.43</v>
      </c>
      <c r="Y19" s="44">
        <f>ROUND(#REF!/#REF!,2)</f>
        <v>3.8</v>
      </c>
      <c r="Z19" s="44">
        <f t="shared" si="11"/>
        <v>7.48</v>
      </c>
      <c r="AA19" s="44">
        <f>ROUND(#REF!/#REF!,2)</f>
        <v>3.95</v>
      </c>
      <c r="AB19" s="44">
        <f t="shared" si="12"/>
        <v>7.78</v>
      </c>
      <c r="AC19" s="44">
        <f>ROUND((#REF!+#REF!+#REF!)/#REF!,2)</f>
        <v>15.68</v>
      </c>
      <c r="AD19" s="44">
        <f t="shared" si="13"/>
        <v>30.88</v>
      </c>
      <c r="AE19" s="44">
        <f t="shared" si="14"/>
        <v>7.32</v>
      </c>
      <c r="AF19" s="44">
        <f t="shared" si="15"/>
        <v>14.43</v>
      </c>
      <c r="AG19" s="44">
        <f>#REF!</f>
        <v>758.74</v>
      </c>
      <c r="AH19" s="44">
        <f>#REF!</f>
        <v>112.42</v>
      </c>
      <c r="AI19" s="44">
        <f t="shared" si="16"/>
        <v>14.82</v>
      </c>
      <c r="AJ19" s="44">
        <f>ROUND(#REF!/#REF!*#REF!,2)</f>
        <v>232.69</v>
      </c>
      <c r="AK19" s="44">
        <f t="shared" si="17"/>
        <v>30.67</v>
      </c>
      <c r="AL19" s="44">
        <f>ROUND(#REF!/#REF!*#REF!,2)</f>
        <v>135.08000000000001</v>
      </c>
      <c r="AM19" s="44">
        <f t="shared" si="18"/>
        <v>17.8</v>
      </c>
      <c r="AN19" s="44">
        <f>ROUND((#REF!+#REF!+#REF!+#REF!)/#REF!*#REF!,2)</f>
        <v>164.55</v>
      </c>
      <c r="AO19" s="44">
        <f t="shared" si="19"/>
        <v>21.69</v>
      </c>
      <c r="AP19" s="44">
        <f t="shared" si="20"/>
        <v>114</v>
      </c>
      <c r="AQ19" s="44">
        <f t="shared" si="21"/>
        <v>15.02</v>
      </c>
    </row>
    <row r="20" spans="1:43">
      <c r="A20" s="53" t="str">
        <f>#REF!</f>
        <v>永安市曹远镇卫生院</v>
      </c>
      <c r="B20" s="46">
        <f>ROUND(#REF!/10000,2)</f>
        <v>18.46</v>
      </c>
      <c r="C20" s="49">
        <f t="shared" si="0"/>
        <v>6.52</v>
      </c>
      <c r="D20" s="46">
        <f>ROUND((#REF!+#REF!+#REF!+#REF!+#REF!+#REF!+#REF!)/10000,2)</f>
        <v>4.6500000000000004</v>
      </c>
      <c r="E20" s="50">
        <f t="shared" si="1"/>
        <v>25.19</v>
      </c>
      <c r="F20" s="46">
        <f t="shared" si="2"/>
        <v>1.87</v>
      </c>
      <c r="G20" s="50">
        <f t="shared" si="3"/>
        <v>10.130000000000001</v>
      </c>
      <c r="H20" s="51">
        <f t="shared" si="4"/>
        <v>5.01</v>
      </c>
      <c r="I20" s="56">
        <f t="shared" si="5"/>
        <v>27.14</v>
      </c>
      <c r="J20" s="56">
        <f>ROUND((#REF!+#REF!)/10000,2)</f>
        <v>2.2799999999999998</v>
      </c>
      <c r="K20" s="56">
        <f t="shared" si="6"/>
        <v>12.35</v>
      </c>
      <c r="L20" s="56">
        <f>ROUND((#REF!+#REF!)/10000,2)</f>
        <v>2.73</v>
      </c>
      <c r="M20" s="56">
        <f t="shared" si="7"/>
        <v>14.79</v>
      </c>
      <c r="N20" s="46">
        <f>ROUND((#REF!+#REF!)/10000,2)</f>
        <v>6.62</v>
      </c>
      <c r="O20" s="50">
        <f t="shared" si="8"/>
        <v>35.86</v>
      </c>
      <c r="P20" s="50">
        <f>ROUND((#REF!+#REF!)/10000,2)</f>
        <v>0.31</v>
      </c>
      <c r="Q20" s="50">
        <f t="shared" si="9"/>
        <v>1.68</v>
      </c>
      <c r="R20" s="44">
        <f>#REF!</f>
        <v>146.79</v>
      </c>
      <c r="S20" s="44">
        <f>#REF!</f>
        <v>5.31</v>
      </c>
      <c r="T20" s="46">
        <f>ROUND((#REF!/#REF!)*100,2)</f>
        <v>5.34</v>
      </c>
      <c r="U20" s="46">
        <f>#REF!</f>
        <v>53.36</v>
      </c>
      <c r="V20" s="44">
        <f>#REF!</f>
        <v>47.45</v>
      </c>
      <c r="W20" s="44">
        <f>#REF!</f>
        <v>25.87</v>
      </c>
      <c r="X20" s="44">
        <f t="shared" si="10"/>
        <v>54.52</v>
      </c>
      <c r="Y20" s="44">
        <f>ROUND(#REF!/#REF!,2)</f>
        <v>2.14</v>
      </c>
      <c r="Z20" s="44">
        <f t="shared" si="11"/>
        <v>4.51</v>
      </c>
      <c r="AA20" s="44">
        <f>ROUND(#REF!/#REF!,2)</f>
        <v>3.24</v>
      </c>
      <c r="AB20" s="44">
        <f t="shared" si="12"/>
        <v>6.83</v>
      </c>
      <c r="AC20" s="44">
        <f>ROUND((#REF!+#REF!+#REF!)/#REF!,2)</f>
        <v>12.19</v>
      </c>
      <c r="AD20" s="44">
        <f t="shared" si="13"/>
        <v>25.69</v>
      </c>
      <c r="AE20" s="44">
        <f t="shared" si="14"/>
        <v>4.01</v>
      </c>
      <c r="AF20" s="44">
        <f t="shared" si="15"/>
        <v>8.4499999999999993</v>
      </c>
      <c r="AG20" s="44">
        <f>#REF!</f>
        <v>779.45</v>
      </c>
      <c r="AH20" s="44">
        <f>#REF!</f>
        <v>109.49</v>
      </c>
      <c r="AI20" s="44">
        <f t="shared" si="16"/>
        <v>14.05</v>
      </c>
      <c r="AJ20" s="44">
        <f>ROUND(#REF!/#REF!*#REF!,2)</f>
        <v>209.32</v>
      </c>
      <c r="AK20" s="44">
        <f t="shared" si="17"/>
        <v>26.85</v>
      </c>
      <c r="AL20" s="44">
        <f>ROUND(#REF!/#REF!*#REF!,2)</f>
        <v>146.81</v>
      </c>
      <c r="AM20" s="44">
        <f t="shared" si="18"/>
        <v>18.84</v>
      </c>
      <c r="AN20" s="44">
        <f>ROUND((#REF!+#REF!+#REF!+#REF!)/#REF!*#REF!,2)</f>
        <v>191.71</v>
      </c>
      <c r="AO20" s="44">
        <f t="shared" si="19"/>
        <v>24.6</v>
      </c>
      <c r="AP20" s="44">
        <f t="shared" si="20"/>
        <v>122.12</v>
      </c>
      <c r="AQ20" s="44">
        <f t="shared" si="21"/>
        <v>15.66</v>
      </c>
    </row>
    <row r="21" spans="1:43">
      <c r="A21" s="53" t="str">
        <f>#REF!</f>
        <v>永安市大湖卫生院</v>
      </c>
      <c r="B21" s="46">
        <f>ROUND(#REF!/10000,2)</f>
        <v>9.51</v>
      </c>
      <c r="C21" s="49">
        <f t="shared" si="0"/>
        <v>3.47</v>
      </c>
      <c r="D21" s="46">
        <f>ROUND((#REF!+#REF!+#REF!+#REF!+#REF!+#REF!+#REF!)/10000,2)</f>
        <v>2.63</v>
      </c>
      <c r="E21" s="50">
        <f t="shared" si="1"/>
        <v>27.66</v>
      </c>
      <c r="F21" s="46">
        <f t="shared" si="2"/>
        <v>0.84</v>
      </c>
      <c r="G21" s="50">
        <f t="shared" si="3"/>
        <v>8.82</v>
      </c>
      <c r="H21" s="51">
        <f t="shared" si="4"/>
        <v>1.18</v>
      </c>
      <c r="I21" s="56">
        <f t="shared" si="5"/>
        <v>12.41</v>
      </c>
      <c r="J21" s="56">
        <f>ROUND((#REF!+#REF!)/10000,2)</f>
        <v>0.3</v>
      </c>
      <c r="K21" s="56">
        <f t="shared" si="6"/>
        <v>3.15</v>
      </c>
      <c r="L21" s="56">
        <f>ROUND((#REF!+#REF!)/10000,2)</f>
        <v>0.88</v>
      </c>
      <c r="M21" s="56">
        <f t="shared" si="7"/>
        <v>9.25</v>
      </c>
      <c r="N21" s="46">
        <f>ROUND((#REF!+#REF!)/10000,2)</f>
        <v>4.75</v>
      </c>
      <c r="O21" s="50">
        <f t="shared" si="8"/>
        <v>49.95</v>
      </c>
      <c r="P21" s="50">
        <f>ROUND((#REF!+#REF!)/10000,2)</f>
        <v>0.11</v>
      </c>
      <c r="Q21" s="50">
        <f t="shared" si="9"/>
        <v>1.1599999999999999</v>
      </c>
      <c r="R21" s="44">
        <f>#REF!</f>
        <v>150.53</v>
      </c>
      <c r="S21" s="44">
        <f>#REF!</f>
        <v>4.04</v>
      </c>
      <c r="T21" s="46">
        <f>ROUND((#REF!/#REF!)*100,2)</f>
        <v>1.66</v>
      </c>
      <c r="U21" s="46">
        <f>#REF!</f>
        <v>29.3</v>
      </c>
      <c r="V21" s="44">
        <f>#REF!</f>
        <v>43.68</v>
      </c>
      <c r="W21" s="44">
        <f>#REF!</f>
        <v>24.55</v>
      </c>
      <c r="X21" s="44">
        <f t="shared" si="10"/>
        <v>56.2</v>
      </c>
      <c r="Y21" s="44">
        <f>ROUND(#REF!/#REF!,2)</f>
        <v>2.13</v>
      </c>
      <c r="Z21" s="44">
        <f t="shared" si="11"/>
        <v>4.88</v>
      </c>
      <c r="AA21" s="44">
        <f>ROUND(#REF!/#REF!,2)</f>
        <v>0.98</v>
      </c>
      <c r="AB21" s="44">
        <f t="shared" si="12"/>
        <v>2.2400000000000002</v>
      </c>
      <c r="AC21" s="44">
        <f>ROUND((#REF!+#REF!+#REF!)/#REF!,2)</f>
        <v>11.87</v>
      </c>
      <c r="AD21" s="44">
        <f t="shared" si="13"/>
        <v>27.17</v>
      </c>
      <c r="AE21" s="44">
        <f t="shared" si="14"/>
        <v>4.1500000000000004</v>
      </c>
      <c r="AF21" s="44">
        <f t="shared" si="15"/>
        <v>9.5099999999999891</v>
      </c>
      <c r="AG21" s="44">
        <f>#REF!</f>
        <v>608.14</v>
      </c>
      <c r="AH21" s="44">
        <f>#REF!</f>
        <v>120.39</v>
      </c>
      <c r="AI21" s="44">
        <f t="shared" si="16"/>
        <v>19.8</v>
      </c>
      <c r="AJ21" s="44">
        <f>ROUND(#REF!/#REF!*#REF!,2)</f>
        <v>185.69</v>
      </c>
      <c r="AK21" s="44">
        <f t="shared" si="17"/>
        <v>30.53</v>
      </c>
      <c r="AL21" s="44">
        <f>ROUND(#REF!/#REF!*#REF!,2)</f>
        <v>46.63</v>
      </c>
      <c r="AM21" s="44">
        <f t="shared" si="18"/>
        <v>7.67</v>
      </c>
      <c r="AN21" s="44">
        <f>ROUND((#REF!+#REF!+#REF!+#REF!)/#REF!*#REF!,2)</f>
        <v>182.06</v>
      </c>
      <c r="AO21" s="44">
        <f t="shared" si="19"/>
        <v>29.94</v>
      </c>
      <c r="AP21" s="44">
        <f t="shared" si="20"/>
        <v>73.37</v>
      </c>
      <c r="AQ21" s="44">
        <f t="shared" si="21"/>
        <v>12.06</v>
      </c>
    </row>
    <row r="22" spans="1:43">
      <c r="A22" s="53" t="str">
        <f>#REF!</f>
        <v>永安市贡川卫生院</v>
      </c>
      <c r="B22" s="46">
        <f>ROUND(#REF!/10000,2)</f>
        <v>14.35</v>
      </c>
      <c r="C22" s="49">
        <f t="shared" si="0"/>
        <v>6.18</v>
      </c>
      <c r="D22" s="46">
        <f>ROUND((#REF!+#REF!+#REF!+#REF!+#REF!+#REF!+#REF!)/10000,2)</f>
        <v>5</v>
      </c>
      <c r="E22" s="50">
        <f t="shared" si="1"/>
        <v>34.840000000000003</v>
      </c>
      <c r="F22" s="46">
        <f t="shared" si="2"/>
        <v>1.18</v>
      </c>
      <c r="G22" s="50">
        <f t="shared" si="3"/>
        <v>8.23</v>
      </c>
      <c r="H22" s="51">
        <f t="shared" si="4"/>
        <v>1.53</v>
      </c>
      <c r="I22" s="56">
        <f t="shared" si="5"/>
        <v>10.66</v>
      </c>
      <c r="J22" s="56">
        <f>ROUND((#REF!+#REF!)/10000,2)</f>
        <v>0.43</v>
      </c>
      <c r="K22" s="56">
        <f t="shared" si="6"/>
        <v>3</v>
      </c>
      <c r="L22" s="56">
        <f>ROUND((#REF!+#REF!)/10000,2)</f>
        <v>1.1000000000000001</v>
      </c>
      <c r="M22" s="56">
        <f t="shared" si="7"/>
        <v>7.67</v>
      </c>
      <c r="N22" s="46">
        <f>ROUND((#REF!+#REF!)/10000,2)</f>
        <v>6.45</v>
      </c>
      <c r="O22" s="50">
        <f t="shared" si="8"/>
        <v>44.95</v>
      </c>
      <c r="P22" s="50">
        <f>ROUND((#REF!+#REF!)/10000,2)</f>
        <v>0.19</v>
      </c>
      <c r="Q22" s="50">
        <f t="shared" si="9"/>
        <v>1.32</v>
      </c>
      <c r="R22" s="44">
        <f>#REF!</f>
        <v>110.63</v>
      </c>
      <c r="S22" s="44">
        <f>#REF!</f>
        <v>6.07</v>
      </c>
      <c r="T22" s="46">
        <f>ROUND((#REF!/#REF!)*100,2)</f>
        <v>2.58</v>
      </c>
      <c r="U22" s="46">
        <f>#REF!</f>
        <v>36.69</v>
      </c>
      <c r="V22" s="44">
        <f>#REF!</f>
        <v>49.53</v>
      </c>
      <c r="W22" s="44">
        <f>#REF!</f>
        <v>24.63</v>
      </c>
      <c r="X22" s="44">
        <f t="shared" si="10"/>
        <v>49.73</v>
      </c>
      <c r="Y22" s="44">
        <f>ROUND(#REF!/#REF!,2)</f>
        <v>2.96</v>
      </c>
      <c r="Z22" s="44">
        <f t="shared" si="11"/>
        <v>5.98</v>
      </c>
      <c r="AA22" s="44">
        <f>ROUND(#REF!/#REF!,2)</f>
        <v>1.25</v>
      </c>
      <c r="AB22" s="44">
        <f t="shared" si="12"/>
        <v>2.52</v>
      </c>
      <c r="AC22" s="44">
        <f>ROUND((#REF!+#REF!+#REF!)/#REF!,2)</f>
        <v>17.350000000000001</v>
      </c>
      <c r="AD22" s="44">
        <f t="shared" si="13"/>
        <v>35.03</v>
      </c>
      <c r="AE22" s="44">
        <f t="shared" si="14"/>
        <v>3.34</v>
      </c>
      <c r="AF22" s="44">
        <f t="shared" si="15"/>
        <v>6.74</v>
      </c>
      <c r="AG22" s="44">
        <f>#REF!</f>
        <v>671.52</v>
      </c>
      <c r="AH22" s="44">
        <f>#REF!</f>
        <v>182.28</v>
      </c>
      <c r="AI22" s="44">
        <f t="shared" si="16"/>
        <v>27.14</v>
      </c>
      <c r="AJ22" s="44">
        <f>ROUND(#REF!/#REF!*#REF!,2)</f>
        <v>93.32</v>
      </c>
      <c r="AK22" s="44">
        <f t="shared" si="17"/>
        <v>13.9</v>
      </c>
      <c r="AL22" s="44">
        <f>ROUND(#REF!/#REF!*#REF!,2)</f>
        <v>31.26</v>
      </c>
      <c r="AM22" s="44">
        <f t="shared" si="18"/>
        <v>4.66</v>
      </c>
      <c r="AN22" s="44">
        <f>ROUND((#REF!+#REF!+#REF!+#REF!)/#REF!*#REF!,2)</f>
        <v>230.62</v>
      </c>
      <c r="AO22" s="44">
        <f t="shared" si="19"/>
        <v>34.340000000000003</v>
      </c>
      <c r="AP22" s="44">
        <f t="shared" si="20"/>
        <v>134.04</v>
      </c>
      <c r="AQ22" s="44">
        <f t="shared" si="21"/>
        <v>19.96</v>
      </c>
    </row>
    <row r="23" spans="1:43">
      <c r="A23" s="53" t="str">
        <f>#REF!</f>
        <v>永安市洪田卫生院</v>
      </c>
      <c r="B23" s="46">
        <f>ROUND(#REF!/10000,2)</f>
        <v>23.2</v>
      </c>
      <c r="C23" s="49">
        <f t="shared" si="0"/>
        <v>7.3</v>
      </c>
      <c r="D23" s="46">
        <f>ROUND((#REF!+#REF!+#REF!+#REF!+#REF!+#REF!+#REF!)/10000,2)</f>
        <v>5.61</v>
      </c>
      <c r="E23" s="50">
        <f t="shared" si="1"/>
        <v>24.18</v>
      </c>
      <c r="F23" s="46">
        <f t="shared" si="2"/>
        <v>1.69</v>
      </c>
      <c r="G23" s="50">
        <f t="shared" si="3"/>
        <v>7.28</v>
      </c>
      <c r="H23" s="51">
        <f t="shared" si="4"/>
        <v>3.26</v>
      </c>
      <c r="I23" s="56">
        <f t="shared" si="5"/>
        <v>14.05</v>
      </c>
      <c r="J23" s="56">
        <f>ROUND((#REF!+#REF!)/10000,2)</f>
        <v>1.33</v>
      </c>
      <c r="K23" s="56">
        <f t="shared" si="6"/>
        <v>5.73</v>
      </c>
      <c r="L23" s="56">
        <f>ROUND((#REF!+#REF!)/10000,2)</f>
        <v>1.93</v>
      </c>
      <c r="M23" s="56">
        <f t="shared" si="7"/>
        <v>8.32</v>
      </c>
      <c r="N23" s="46">
        <f>ROUND((#REF!+#REF!)/10000,2)</f>
        <v>12.36</v>
      </c>
      <c r="O23" s="50">
        <f t="shared" si="8"/>
        <v>53.28</v>
      </c>
      <c r="P23" s="50">
        <f>ROUND((#REF!+#REF!)/10000,2)</f>
        <v>0.28000000000000003</v>
      </c>
      <c r="Q23" s="50">
        <f t="shared" si="9"/>
        <v>1.21</v>
      </c>
      <c r="R23" s="44">
        <f>#REF!</f>
        <v>207.78</v>
      </c>
      <c r="S23" s="44">
        <f>#REF!</f>
        <v>4</v>
      </c>
      <c r="T23" s="46">
        <f>ROUND((#REF!/#REF!)*100,2)</f>
        <v>1.93</v>
      </c>
      <c r="U23" s="46">
        <f>#REF!</f>
        <v>44.52</v>
      </c>
      <c r="V23" s="44">
        <f>#REF!</f>
        <v>46.25</v>
      </c>
      <c r="W23" s="44">
        <f>#REF!</f>
        <v>27.96</v>
      </c>
      <c r="X23" s="44">
        <f t="shared" si="10"/>
        <v>60.45</v>
      </c>
      <c r="Y23" s="44">
        <f>ROUND(#REF!/#REF!,2)</f>
        <v>2.16</v>
      </c>
      <c r="Z23" s="44">
        <f t="shared" si="11"/>
        <v>4.67</v>
      </c>
      <c r="AA23" s="44">
        <f>ROUND(#REF!/#REF!,2)</f>
        <v>1</v>
      </c>
      <c r="AB23" s="44">
        <f t="shared" si="12"/>
        <v>2.16</v>
      </c>
      <c r="AC23" s="44">
        <f>ROUND((#REF!+#REF!+#REF!)/#REF!,2)</f>
        <v>11.58</v>
      </c>
      <c r="AD23" s="44">
        <f t="shared" si="13"/>
        <v>25.04</v>
      </c>
      <c r="AE23" s="44">
        <f t="shared" si="14"/>
        <v>3.55</v>
      </c>
      <c r="AF23" s="44">
        <f t="shared" si="15"/>
        <v>7.68</v>
      </c>
      <c r="AG23" s="44">
        <f>#REF!</f>
        <v>831.12</v>
      </c>
      <c r="AH23" s="44">
        <f>#REF!</f>
        <v>260.32</v>
      </c>
      <c r="AI23" s="44">
        <f t="shared" si="16"/>
        <v>31.32</v>
      </c>
      <c r="AJ23" s="44">
        <f>ROUND(#REF!/#REF!*#REF!,2)</f>
        <v>161.19999999999999</v>
      </c>
      <c r="AK23" s="44">
        <f t="shared" si="17"/>
        <v>19.399999999999999</v>
      </c>
      <c r="AL23" s="44">
        <f>ROUND(#REF!/#REF!*#REF!,2)</f>
        <v>138.54</v>
      </c>
      <c r="AM23" s="44">
        <f t="shared" si="18"/>
        <v>16.670000000000002</v>
      </c>
      <c r="AN23" s="44">
        <f>ROUND((#REF!+#REF!+#REF!+#REF!)/#REF!*#REF!,2)</f>
        <v>179.17</v>
      </c>
      <c r="AO23" s="44">
        <f t="shared" si="19"/>
        <v>21.56</v>
      </c>
      <c r="AP23" s="44">
        <f t="shared" si="20"/>
        <v>91.89</v>
      </c>
      <c r="AQ23" s="44">
        <f t="shared" si="21"/>
        <v>11.05</v>
      </c>
    </row>
    <row r="24" spans="1:43">
      <c r="A24" s="53" t="str">
        <f>#REF!</f>
        <v>永安市槐南卫生院</v>
      </c>
      <c r="B24" s="46">
        <f>ROUND(#REF!/10000,2)</f>
        <v>20.2</v>
      </c>
      <c r="C24" s="49">
        <f t="shared" si="0"/>
        <v>6.14</v>
      </c>
      <c r="D24" s="46">
        <f>ROUND((#REF!+#REF!+#REF!+#REF!+#REF!+#REF!+#REF!)/10000,2)</f>
        <v>5.0199999999999996</v>
      </c>
      <c r="E24" s="50">
        <f t="shared" si="1"/>
        <v>24.85</v>
      </c>
      <c r="F24" s="46">
        <f t="shared" si="2"/>
        <v>1.1200000000000001</v>
      </c>
      <c r="G24" s="50">
        <f t="shared" si="3"/>
        <v>5.5499999999999901</v>
      </c>
      <c r="H24" s="51">
        <f t="shared" si="4"/>
        <v>1.76</v>
      </c>
      <c r="I24" s="56">
        <f t="shared" si="5"/>
        <v>8.7100000000000009</v>
      </c>
      <c r="J24" s="56">
        <f>ROUND((#REF!+#REF!)/10000,2)</f>
        <v>0.42</v>
      </c>
      <c r="K24" s="56">
        <f t="shared" si="6"/>
        <v>2.08</v>
      </c>
      <c r="L24" s="56">
        <f>ROUND((#REF!+#REF!)/10000,2)</f>
        <v>1.34</v>
      </c>
      <c r="M24" s="56">
        <f t="shared" si="7"/>
        <v>6.63</v>
      </c>
      <c r="N24" s="46">
        <f>ROUND((#REF!+#REF!)/10000,2)</f>
        <v>12.29</v>
      </c>
      <c r="O24" s="50">
        <f t="shared" si="8"/>
        <v>60.84</v>
      </c>
      <c r="P24" s="50">
        <f>ROUND((#REF!+#REF!)/10000,2)</f>
        <v>0.01</v>
      </c>
      <c r="Q24" s="50">
        <f t="shared" si="9"/>
        <v>0.05</v>
      </c>
      <c r="R24" s="44">
        <f>#REF!</f>
        <v>153.69999999999999</v>
      </c>
      <c r="S24" s="44">
        <f>#REF!</f>
        <v>3.73</v>
      </c>
      <c r="T24" s="46">
        <f>ROUND((#REF!/#REF!)*100,2)</f>
        <v>1.83</v>
      </c>
      <c r="U24" s="46">
        <f>#REF!</f>
        <v>29.25</v>
      </c>
      <c r="V24" s="44">
        <f>#REF!</f>
        <v>54.16</v>
      </c>
      <c r="W24" s="44">
        <f>#REF!</f>
        <v>34.520000000000003</v>
      </c>
      <c r="X24" s="44">
        <f t="shared" si="10"/>
        <v>63.74</v>
      </c>
      <c r="Y24" s="44">
        <f>ROUND(#REF!/#REF!,2)</f>
        <v>3.18</v>
      </c>
      <c r="Z24" s="44">
        <f t="shared" si="11"/>
        <v>5.87</v>
      </c>
      <c r="AA24" s="44">
        <f>ROUND(#REF!/#REF!,2)</f>
        <v>1.21</v>
      </c>
      <c r="AB24" s="44">
        <f t="shared" si="12"/>
        <v>2.23</v>
      </c>
      <c r="AC24" s="44">
        <f>ROUND((#REF!+#REF!+#REF!)/#REF!,2)</f>
        <v>13.23</v>
      </c>
      <c r="AD24" s="44">
        <f t="shared" si="13"/>
        <v>24.43</v>
      </c>
      <c r="AE24" s="44">
        <f t="shared" si="14"/>
        <v>2.0199999999999898</v>
      </c>
      <c r="AF24" s="44">
        <f t="shared" si="15"/>
        <v>3.73</v>
      </c>
      <c r="AG24" s="44">
        <f>#REF!</f>
        <v>573.29999999999995</v>
      </c>
      <c r="AH24" s="44">
        <f>#REF!</f>
        <v>285.68</v>
      </c>
      <c r="AI24" s="44">
        <f t="shared" si="16"/>
        <v>49.83</v>
      </c>
      <c r="AJ24" s="44">
        <f>ROUND(#REF!/#REF!*#REF!,2)</f>
        <v>54.62</v>
      </c>
      <c r="AK24" s="44">
        <f t="shared" si="17"/>
        <v>9.5299999999999994</v>
      </c>
      <c r="AL24" s="44">
        <f>ROUND(#REF!/#REF!*#REF!,2)</f>
        <v>8.31</v>
      </c>
      <c r="AM24" s="44">
        <f t="shared" si="18"/>
        <v>1.45</v>
      </c>
      <c r="AN24" s="44">
        <f>ROUND((#REF!+#REF!+#REF!+#REF!)/#REF!*#REF!,2)</f>
        <v>151.19999999999999</v>
      </c>
      <c r="AO24" s="44">
        <f t="shared" si="19"/>
        <v>26.37</v>
      </c>
      <c r="AP24" s="44">
        <f t="shared" si="20"/>
        <v>73.489999999999995</v>
      </c>
      <c r="AQ24" s="44">
        <f t="shared" si="21"/>
        <v>12.82</v>
      </c>
    </row>
    <row r="25" spans="1:43">
      <c r="A25" s="53" t="str">
        <f>#REF!</f>
        <v>永安市罗坊卫生院</v>
      </c>
      <c r="B25" s="46">
        <f>ROUND(#REF!/10000,2)</f>
        <v>9.2899999999999991</v>
      </c>
      <c r="C25" s="49">
        <f t="shared" si="0"/>
        <v>4.08</v>
      </c>
      <c r="D25" s="46">
        <f>ROUND((#REF!+#REF!+#REF!+#REF!+#REF!+#REF!+#REF!)/10000,2)</f>
        <v>2.63</v>
      </c>
      <c r="E25" s="50">
        <f t="shared" si="1"/>
        <v>28.31</v>
      </c>
      <c r="F25" s="46">
        <f t="shared" si="2"/>
        <v>1.45</v>
      </c>
      <c r="G25" s="50">
        <f t="shared" si="3"/>
        <v>15.61</v>
      </c>
      <c r="H25" s="51">
        <f t="shared" si="4"/>
        <v>0.32</v>
      </c>
      <c r="I25" s="56">
        <f t="shared" si="5"/>
        <v>3.44</v>
      </c>
      <c r="J25" s="56">
        <f>ROUND((#REF!+#REF!)/10000,2)</f>
        <v>0.06</v>
      </c>
      <c r="K25" s="56">
        <f t="shared" si="6"/>
        <v>0.65</v>
      </c>
      <c r="L25" s="56">
        <f>ROUND((#REF!+#REF!)/10000,2)</f>
        <v>0.26</v>
      </c>
      <c r="M25" s="56">
        <f t="shared" si="7"/>
        <v>2.8</v>
      </c>
      <c r="N25" s="46">
        <f>ROUND((#REF!+#REF!)/10000,2)</f>
        <v>4.8899999999999997</v>
      </c>
      <c r="O25" s="50">
        <f t="shared" si="8"/>
        <v>52.64</v>
      </c>
      <c r="P25" s="50">
        <f>ROUND((#REF!+#REF!)/10000,2)</f>
        <v>0</v>
      </c>
      <c r="Q25" s="50">
        <f t="shared" si="9"/>
        <v>0</v>
      </c>
      <c r="R25" s="44">
        <f>#REF!</f>
        <v>106.19</v>
      </c>
      <c r="S25" s="44">
        <f>#REF!</f>
        <v>3.57</v>
      </c>
      <c r="T25" s="46">
        <f>ROUND((#REF!/#REF!)*100,2)</f>
        <v>13.13</v>
      </c>
      <c r="U25" s="46">
        <f>#REF!</f>
        <v>60.26</v>
      </c>
      <c r="V25" s="44">
        <f>#REF!</f>
        <v>49.06</v>
      </c>
      <c r="W25" s="44">
        <f>#REF!</f>
        <v>27</v>
      </c>
      <c r="X25" s="44">
        <f t="shared" si="10"/>
        <v>55.03</v>
      </c>
      <c r="Y25" s="44">
        <f>ROUND(#REF!/#REF!,2)</f>
        <v>0.43</v>
      </c>
      <c r="Z25" s="44">
        <f t="shared" si="11"/>
        <v>0.88</v>
      </c>
      <c r="AA25" s="44">
        <f>ROUND(#REF!/#REF!,2)</f>
        <v>0.47</v>
      </c>
      <c r="AB25" s="44">
        <f t="shared" si="12"/>
        <v>0.96</v>
      </c>
      <c r="AC25" s="44">
        <f>ROUND((#REF!+#REF!+#REF!)/#REF!,2)</f>
        <v>16.62</v>
      </c>
      <c r="AD25" s="44">
        <f t="shared" si="13"/>
        <v>33.880000000000003</v>
      </c>
      <c r="AE25" s="44">
        <f t="shared" si="14"/>
        <v>4.54</v>
      </c>
      <c r="AF25" s="44">
        <f t="shared" si="15"/>
        <v>9.2499999999999893</v>
      </c>
      <c r="AG25" s="44">
        <f>#REF!</f>
        <v>379.1</v>
      </c>
      <c r="AH25" s="44">
        <f>#REF!</f>
        <v>189.25</v>
      </c>
      <c r="AI25" s="44">
        <f t="shared" si="16"/>
        <v>49.92</v>
      </c>
      <c r="AJ25" s="44">
        <f>ROUND(#REF!/#REF!*#REF!,2)</f>
        <v>18.850000000000001</v>
      </c>
      <c r="AK25" s="44">
        <f t="shared" si="17"/>
        <v>4.97</v>
      </c>
      <c r="AL25" s="44">
        <f>ROUND(#REF!/#REF!*#REF!,2)</f>
        <v>0.99</v>
      </c>
      <c r="AM25" s="44">
        <f t="shared" si="18"/>
        <v>0.26</v>
      </c>
      <c r="AN25" s="44">
        <f>ROUND((#REF!+#REF!+#REF!+#REF!)/#REF!*#REF!,2)</f>
        <v>83.07</v>
      </c>
      <c r="AO25" s="44">
        <f t="shared" si="19"/>
        <v>21.91</v>
      </c>
      <c r="AP25" s="44">
        <f t="shared" si="20"/>
        <v>86.94</v>
      </c>
      <c r="AQ25" s="44">
        <f t="shared" si="21"/>
        <v>22.94</v>
      </c>
    </row>
    <row r="26" spans="1:43">
      <c r="A26" s="53" t="str">
        <f>#REF!</f>
        <v>永安市青水中心卫生院</v>
      </c>
      <c r="B26" s="46">
        <f>ROUND(#REF!/10000,2)</f>
        <v>16.170000000000002</v>
      </c>
      <c r="C26" s="49">
        <f t="shared" si="0"/>
        <v>5.93</v>
      </c>
      <c r="D26" s="46">
        <f>ROUND((#REF!+#REF!+#REF!+#REF!+#REF!+#REF!+#REF!)/10000,2)</f>
        <v>3.58</v>
      </c>
      <c r="E26" s="50">
        <f t="shared" si="1"/>
        <v>22.14</v>
      </c>
      <c r="F26" s="46">
        <f t="shared" si="2"/>
        <v>2.35</v>
      </c>
      <c r="G26" s="50">
        <f t="shared" si="3"/>
        <v>14.53</v>
      </c>
      <c r="H26" s="51">
        <f t="shared" si="4"/>
        <v>2.33</v>
      </c>
      <c r="I26" s="56">
        <f t="shared" si="5"/>
        <v>14.41</v>
      </c>
      <c r="J26" s="56">
        <f>ROUND((#REF!+#REF!)/10000,2)</f>
        <v>0.25</v>
      </c>
      <c r="K26" s="56">
        <f t="shared" si="6"/>
        <v>1.55</v>
      </c>
      <c r="L26" s="56">
        <f>ROUND((#REF!+#REF!)/10000,2)</f>
        <v>2.08</v>
      </c>
      <c r="M26" s="56">
        <f t="shared" si="7"/>
        <v>12.86</v>
      </c>
      <c r="N26" s="46">
        <f>ROUND((#REF!+#REF!)/10000,2)</f>
        <v>7.81</v>
      </c>
      <c r="O26" s="50">
        <f t="shared" si="8"/>
        <v>48.3</v>
      </c>
      <c r="P26" s="50">
        <f>ROUND((#REF!+#REF!)/10000,2)</f>
        <v>0.1</v>
      </c>
      <c r="Q26" s="50">
        <f t="shared" si="9"/>
        <v>0.62</v>
      </c>
      <c r="R26" s="44">
        <f>#REF!</f>
        <v>112.07</v>
      </c>
      <c r="S26" s="44">
        <f>#REF!</f>
        <v>5.07</v>
      </c>
      <c r="T26" s="46">
        <f>ROUND((#REF!/#REF!)*100,2)</f>
        <v>3.08</v>
      </c>
      <c r="U26" s="46">
        <f>#REF!</f>
        <v>57.26</v>
      </c>
      <c r="V26" s="44">
        <f>#REF!</f>
        <v>52.9</v>
      </c>
      <c r="W26" s="44">
        <f>#REF!</f>
        <v>28.62</v>
      </c>
      <c r="X26" s="44">
        <f t="shared" si="10"/>
        <v>54.1</v>
      </c>
      <c r="Y26" s="44">
        <f>ROUND(#REF!/#REF!,2)</f>
        <v>3.19</v>
      </c>
      <c r="Z26" s="44">
        <f t="shared" si="11"/>
        <v>6.03</v>
      </c>
      <c r="AA26" s="44">
        <f>ROUND(#REF!/#REF!,2)</f>
        <v>0.93</v>
      </c>
      <c r="AB26" s="44">
        <f t="shared" si="12"/>
        <v>1.76</v>
      </c>
      <c r="AC26" s="44">
        <f>ROUND((#REF!+#REF!+#REF!)/#REF!,2)</f>
        <v>11.58</v>
      </c>
      <c r="AD26" s="44">
        <f t="shared" si="13"/>
        <v>21.89</v>
      </c>
      <c r="AE26" s="44">
        <f t="shared" si="14"/>
        <v>8.58</v>
      </c>
      <c r="AF26" s="44">
        <f t="shared" si="15"/>
        <v>16.22</v>
      </c>
      <c r="AG26" s="44">
        <f>#REF!</f>
        <v>568.19000000000005</v>
      </c>
      <c r="AH26" s="44">
        <f>#REF!</f>
        <v>173.6</v>
      </c>
      <c r="AI26" s="44">
        <f t="shared" si="16"/>
        <v>30.55</v>
      </c>
      <c r="AJ26" s="44">
        <f>ROUND(#REF!/#REF!*#REF!,2)</f>
        <v>192.52</v>
      </c>
      <c r="AK26" s="44">
        <f t="shared" si="17"/>
        <v>33.880000000000003</v>
      </c>
      <c r="AL26" s="44">
        <f>ROUND(#REF!/#REF!*#REF!,2)</f>
        <v>4.55</v>
      </c>
      <c r="AM26" s="44">
        <f t="shared" si="18"/>
        <v>0.8</v>
      </c>
      <c r="AN26" s="44">
        <f>ROUND((#REF!+#REF!+#REF!+#REF!)/#REF!*#REF!,2)</f>
        <v>130.11000000000001</v>
      </c>
      <c r="AO26" s="44">
        <f t="shared" si="19"/>
        <v>22.9</v>
      </c>
      <c r="AP26" s="44">
        <f t="shared" si="20"/>
        <v>67.41</v>
      </c>
      <c r="AQ26" s="44">
        <f t="shared" si="21"/>
        <v>11.87</v>
      </c>
    </row>
    <row r="27" spans="1:43">
      <c r="A27" s="53" t="str">
        <f>#REF!</f>
        <v>永安市上坪卫生院</v>
      </c>
      <c r="B27" s="46">
        <f>ROUND(#REF!/10000,2)</f>
        <v>8.15</v>
      </c>
      <c r="C27" s="49">
        <f t="shared" si="0"/>
        <v>2.9</v>
      </c>
      <c r="D27" s="46">
        <f>ROUND((#REF!+#REF!+#REF!+#REF!+#REF!+#REF!+#REF!)/10000,2)</f>
        <v>1.64</v>
      </c>
      <c r="E27" s="50">
        <f t="shared" si="1"/>
        <v>20.12</v>
      </c>
      <c r="F27" s="46">
        <f t="shared" si="2"/>
        <v>1.26</v>
      </c>
      <c r="G27" s="50">
        <f t="shared" si="3"/>
        <v>15.46</v>
      </c>
      <c r="H27" s="51">
        <f t="shared" si="4"/>
        <v>1.1499999999999999</v>
      </c>
      <c r="I27" s="56">
        <f t="shared" si="5"/>
        <v>14.11</v>
      </c>
      <c r="J27" s="56">
        <f>ROUND((#REF!+#REF!)/10000,2)</f>
        <v>0.52</v>
      </c>
      <c r="K27" s="56">
        <f t="shared" si="6"/>
        <v>6.38</v>
      </c>
      <c r="L27" s="56">
        <f>ROUND((#REF!+#REF!)/10000,2)</f>
        <v>0.63</v>
      </c>
      <c r="M27" s="56">
        <f t="shared" si="7"/>
        <v>7.73</v>
      </c>
      <c r="N27" s="46">
        <f>ROUND((#REF!+#REF!)/10000,2)</f>
        <v>4.0599999999999996</v>
      </c>
      <c r="O27" s="50">
        <f t="shared" si="8"/>
        <v>49.82</v>
      </c>
      <c r="P27" s="50">
        <f>ROUND((#REF!+#REF!)/10000,2)</f>
        <v>0.04</v>
      </c>
      <c r="Q27" s="50">
        <f t="shared" si="9"/>
        <v>0.49</v>
      </c>
      <c r="R27" s="44">
        <f>#REF!</f>
        <v>138.55000000000001</v>
      </c>
      <c r="S27" s="44">
        <f>#REF!</f>
        <v>6.6</v>
      </c>
      <c r="T27" s="46">
        <f>ROUND((#REF!/#REF!)*100,2)</f>
        <v>3.62</v>
      </c>
      <c r="U27" s="46">
        <f>#REF!</f>
        <v>46.57</v>
      </c>
      <c r="V27" s="44">
        <f>#REF!</f>
        <v>48.41</v>
      </c>
      <c r="W27" s="44">
        <f>#REF!</f>
        <v>29.92</v>
      </c>
      <c r="X27" s="44">
        <f t="shared" si="10"/>
        <v>61.81</v>
      </c>
      <c r="Y27" s="44">
        <f>ROUND(#REF!/#REF!,2)</f>
        <v>0.7</v>
      </c>
      <c r="Z27" s="44">
        <f t="shared" si="11"/>
        <v>1.45</v>
      </c>
      <c r="AA27" s="44">
        <f>ROUND(#REF!/#REF!,2)</f>
        <v>2.82</v>
      </c>
      <c r="AB27" s="44">
        <f t="shared" si="12"/>
        <v>5.83</v>
      </c>
      <c r="AC27" s="44">
        <f>ROUND((#REF!+#REF!+#REF!)/#REF!,2)</f>
        <v>10.77</v>
      </c>
      <c r="AD27" s="44">
        <f t="shared" si="13"/>
        <v>22.25</v>
      </c>
      <c r="AE27" s="44">
        <f t="shared" si="14"/>
        <v>4.2</v>
      </c>
      <c r="AF27" s="44">
        <f t="shared" si="15"/>
        <v>8.66</v>
      </c>
      <c r="AG27" s="44">
        <f>#REF!</f>
        <v>914.43</v>
      </c>
      <c r="AH27" s="44">
        <f>#REF!</f>
        <v>286.64</v>
      </c>
      <c r="AI27" s="44">
        <f t="shared" si="16"/>
        <v>31.35</v>
      </c>
      <c r="AJ27" s="44">
        <f>ROUND(#REF!/#REF!*#REF!,2)</f>
        <v>158.26</v>
      </c>
      <c r="AK27" s="44">
        <f t="shared" si="17"/>
        <v>17.309999999999999</v>
      </c>
      <c r="AL27" s="44">
        <f>ROUND(#REF!/#REF!*#REF!,2)</f>
        <v>67.06</v>
      </c>
      <c r="AM27" s="44">
        <f t="shared" si="18"/>
        <v>7.33</v>
      </c>
      <c r="AN27" s="44">
        <f>ROUND((#REF!+#REF!+#REF!+#REF!)/#REF!*#REF!,2)</f>
        <v>153.74</v>
      </c>
      <c r="AO27" s="44">
        <f t="shared" si="19"/>
        <v>16.809999999999999</v>
      </c>
      <c r="AP27" s="44">
        <f t="shared" si="20"/>
        <v>248.73</v>
      </c>
      <c r="AQ27" s="44">
        <f t="shared" si="21"/>
        <v>27.2</v>
      </c>
    </row>
    <row r="28" spans="1:43">
      <c r="A28" s="53" t="str">
        <f>#REF!</f>
        <v>永安市西洋卫生院</v>
      </c>
      <c r="B28" s="46">
        <f>ROUND(#REF!/10000,2)</f>
        <v>31.54</v>
      </c>
      <c r="C28" s="49">
        <f t="shared" si="0"/>
        <v>13.72</v>
      </c>
      <c r="D28" s="46">
        <f>ROUND((#REF!+#REF!+#REF!+#REF!+#REF!+#REF!+#REF!)/10000,2)</f>
        <v>8.02</v>
      </c>
      <c r="E28" s="50">
        <f t="shared" si="1"/>
        <v>25.43</v>
      </c>
      <c r="F28" s="46">
        <f t="shared" si="2"/>
        <v>5.7</v>
      </c>
      <c r="G28" s="50">
        <f t="shared" si="3"/>
        <v>18.079999999999998</v>
      </c>
      <c r="H28" s="51">
        <f t="shared" si="4"/>
        <v>4.12</v>
      </c>
      <c r="I28" s="56">
        <f t="shared" si="5"/>
        <v>13.06</v>
      </c>
      <c r="J28" s="56">
        <f>ROUND((#REF!+#REF!)/10000,2)</f>
        <v>1.81</v>
      </c>
      <c r="K28" s="56">
        <f t="shared" si="6"/>
        <v>5.74</v>
      </c>
      <c r="L28" s="56">
        <f>ROUND((#REF!+#REF!)/10000,2)</f>
        <v>2.31</v>
      </c>
      <c r="M28" s="56">
        <f t="shared" si="7"/>
        <v>7.32</v>
      </c>
      <c r="N28" s="46">
        <f>ROUND((#REF!+#REF!)/10000,2)</f>
        <v>12.39</v>
      </c>
      <c r="O28" s="50">
        <f t="shared" si="8"/>
        <v>39.28</v>
      </c>
      <c r="P28" s="50">
        <f>ROUND((#REF!+#REF!)/10000,2)</f>
        <v>1.31</v>
      </c>
      <c r="Q28" s="50">
        <f t="shared" si="9"/>
        <v>4.1500000000000004</v>
      </c>
      <c r="R28" s="44">
        <f>#REF!</f>
        <v>113.94</v>
      </c>
      <c r="S28" s="44">
        <f>#REF!</f>
        <v>6.34</v>
      </c>
      <c r="T28" s="46">
        <f>ROUND((#REF!/#REF!)*100,2)</f>
        <v>2.57</v>
      </c>
      <c r="U28" s="46">
        <f>#REF!</f>
        <v>98.17</v>
      </c>
      <c r="V28" s="44">
        <f>#REF!</f>
        <v>37.76</v>
      </c>
      <c r="W28" s="44">
        <f>#REF!</f>
        <v>16.66</v>
      </c>
      <c r="X28" s="44">
        <f t="shared" si="10"/>
        <v>44.12</v>
      </c>
      <c r="Y28" s="44">
        <f>ROUND(#REF!/#REF!,2)</f>
        <v>1.71</v>
      </c>
      <c r="Z28" s="44">
        <f t="shared" si="11"/>
        <v>4.53</v>
      </c>
      <c r="AA28" s="44">
        <f>ROUND(#REF!/#REF!,2)</f>
        <v>2.39</v>
      </c>
      <c r="AB28" s="44">
        <f t="shared" si="12"/>
        <v>6.33</v>
      </c>
      <c r="AC28" s="44">
        <f>ROUND((#REF!+#REF!+#REF!)/#REF!,2)</f>
        <v>8.3800000000000008</v>
      </c>
      <c r="AD28" s="44">
        <f t="shared" si="13"/>
        <v>22.19</v>
      </c>
      <c r="AE28" s="44">
        <f t="shared" si="14"/>
        <v>8.6199999999999992</v>
      </c>
      <c r="AF28" s="44">
        <f t="shared" si="15"/>
        <v>22.83</v>
      </c>
      <c r="AG28" s="44">
        <f>#REF!</f>
        <v>722.38</v>
      </c>
      <c r="AH28" s="44">
        <f>#REF!</f>
        <v>213.09</v>
      </c>
      <c r="AI28" s="44">
        <f t="shared" si="16"/>
        <v>29.5</v>
      </c>
      <c r="AJ28" s="44">
        <f>ROUND(#REF!/#REF!*#REF!,2)</f>
        <v>94.12</v>
      </c>
      <c r="AK28" s="44">
        <f t="shared" si="17"/>
        <v>13.03</v>
      </c>
      <c r="AL28" s="44">
        <f>ROUND(#REF!/#REF!*#REF!,2)</f>
        <v>32.54</v>
      </c>
      <c r="AM28" s="44">
        <f t="shared" si="18"/>
        <v>4.5</v>
      </c>
      <c r="AN28" s="44">
        <f>ROUND((#REF!+#REF!+#REF!+#REF!)/#REF!*#REF!,2)</f>
        <v>230.95</v>
      </c>
      <c r="AO28" s="44">
        <f t="shared" si="19"/>
        <v>31.97</v>
      </c>
      <c r="AP28" s="44">
        <f t="shared" si="20"/>
        <v>151.68</v>
      </c>
      <c r="AQ28" s="44">
        <f t="shared" si="21"/>
        <v>21</v>
      </c>
    </row>
    <row r="29" spans="1:43">
      <c r="A29" s="53" t="str">
        <f>#REF!</f>
        <v>永安市小陶中心卫生院</v>
      </c>
      <c r="B29" s="46">
        <f>ROUND(#REF!/10000,2)</f>
        <v>62.91</v>
      </c>
      <c r="C29" s="49">
        <f t="shared" si="0"/>
        <v>24.51</v>
      </c>
      <c r="D29" s="46">
        <f>ROUND((#REF!+#REF!+#REF!+#REF!+#REF!+#REF!+#REF!)/10000,2)</f>
        <v>19.760000000000002</v>
      </c>
      <c r="E29" s="50">
        <f t="shared" si="1"/>
        <v>31.41</v>
      </c>
      <c r="F29" s="46">
        <f t="shared" si="2"/>
        <v>4.7499999999999902</v>
      </c>
      <c r="G29" s="50">
        <f t="shared" si="3"/>
        <v>7.56</v>
      </c>
      <c r="H29" s="51">
        <f t="shared" si="4"/>
        <v>11.49</v>
      </c>
      <c r="I29" s="56">
        <f t="shared" si="5"/>
        <v>18.260000000000002</v>
      </c>
      <c r="J29" s="56">
        <f>ROUND((#REF!+#REF!)/10000,2)</f>
        <v>4.58</v>
      </c>
      <c r="K29" s="56">
        <f t="shared" si="6"/>
        <v>7.28</v>
      </c>
      <c r="L29" s="56">
        <f>ROUND((#REF!+#REF!)/10000,2)</f>
        <v>6.91</v>
      </c>
      <c r="M29" s="56">
        <f t="shared" si="7"/>
        <v>10.98</v>
      </c>
      <c r="N29" s="46">
        <f>ROUND((#REF!+#REF!)/10000,2)</f>
        <v>25.94</v>
      </c>
      <c r="O29" s="50">
        <f t="shared" si="8"/>
        <v>41.23</v>
      </c>
      <c r="P29" s="50">
        <f>ROUND((#REF!+#REF!)/10000,2)</f>
        <v>0.97</v>
      </c>
      <c r="Q29" s="50">
        <f t="shared" si="9"/>
        <v>1.54</v>
      </c>
      <c r="R29" s="44">
        <f>#REF!</f>
        <v>152.51</v>
      </c>
      <c r="S29" s="44">
        <f>#REF!</f>
        <v>5.32</v>
      </c>
      <c r="T29" s="46">
        <f>ROUND((#REF!/#REF!)*100,2)</f>
        <v>2.27</v>
      </c>
      <c r="U29" s="46">
        <f>#REF!</f>
        <v>81.45</v>
      </c>
      <c r="V29" s="44">
        <f>#REF!</f>
        <v>41.87</v>
      </c>
      <c r="W29" s="44">
        <f>#REF!</f>
        <v>21.15</v>
      </c>
      <c r="X29" s="44">
        <f t="shared" si="10"/>
        <v>50.51</v>
      </c>
      <c r="Y29" s="44">
        <f>ROUND(#REF!/#REF!,2)</f>
        <v>2.5499999999999998</v>
      </c>
      <c r="Z29" s="44">
        <f t="shared" si="11"/>
        <v>6.09</v>
      </c>
      <c r="AA29" s="44">
        <f>ROUND(#REF!/#REF!,2)</f>
        <v>2.2400000000000002</v>
      </c>
      <c r="AB29" s="44">
        <f t="shared" si="12"/>
        <v>5.35</v>
      </c>
      <c r="AC29" s="44">
        <f>ROUND((#REF!+#REF!+#REF!)/#REF!,2)</f>
        <v>11.68</v>
      </c>
      <c r="AD29" s="44">
        <f t="shared" si="13"/>
        <v>27.9</v>
      </c>
      <c r="AE29" s="44">
        <f t="shared" si="14"/>
        <v>4.25</v>
      </c>
      <c r="AF29" s="44">
        <f t="shared" si="15"/>
        <v>10.15</v>
      </c>
      <c r="AG29" s="44">
        <f>#REF!</f>
        <v>811.35</v>
      </c>
      <c r="AH29" s="44">
        <f>#REF!</f>
        <v>173.33</v>
      </c>
      <c r="AI29" s="44">
        <f t="shared" si="16"/>
        <v>21.36</v>
      </c>
      <c r="AJ29" s="44">
        <f>ROUND(#REF!/#REF!*#REF!,2)</f>
        <v>174.25</v>
      </c>
      <c r="AK29" s="44">
        <f t="shared" si="17"/>
        <v>21.48</v>
      </c>
      <c r="AL29" s="44">
        <f>ROUND(#REF!/#REF!*#REF!,2)</f>
        <v>92.55</v>
      </c>
      <c r="AM29" s="44">
        <f t="shared" si="18"/>
        <v>11.41</v>
      </c>
      <c r="AN29" s="44">
        <f>ROUND((#REF!+#REF!+#REF!+#REF!)/#REF!*#REF!,2)</f>
        <v>315.87</v>
      </c>
      <c r="AO29" s="44">
        <f t="shared" si="19"/>
        <v>38.93</v>
      </c>
      <c r="AP29" s="44">
        <f t="shared" si="20"/>
        <v>55.35</v>
      </c>
      <c r="AQ29" s="44">
        <f t="shared" si="21"/>
        <v>6.82</v>
      </c>
    </row>
    <row r="30" spans="1:43" ht="24">
      <c r="A30" s="53" t="str">
        <f>#REF!</f>
        <v>永安市燕北街道社区卫生服务中心</v>
      </c>
      <c r="B30" s="46">
        <f>ROUND(#REF!/10000,2)</f>
        <v>20.43</v>
      </c>
      <c r="C30" s="49">
        <f t="shared" si="0"/>
        <v>0.39000000000000101</v>
      </c>
      <c r="D30" s="46">
        <f>ROUND((#REF!+#REF!+#REF!+#REF!+#REF!+#REF!+#REF!)/10000,2)</f>
        <v>0.11</v>
      </c>
      <c r="E30" s="50">
        <f t="shared" si="1"/>
        <v>0.54</v>
      </c>
      <c r="F30" s="46">
        <f t="shared" si="2"/>
        <v>0.28000000000000103</v>
      </c>
      <c r="G30" s="50">
        <f t="shared" si="3"/>
        <v>1.37</v>
      </c>
      <c r="H30" s="51">
        <f t="shared" si="4"/>
        <v>0</v>
      </c>
      <c r="I30" s="56">
        <f t="shared" si="5"/>
        <v>0</v>
      </c>
      <c r="J30" s="56">
        <f>ROUND((#REF!+#REF!)/10000,2)</f>
        <v>0</v>
      </c>
      <c r="K30" s="56">
        <f t="shared" si="6"/>
        <v>0</v>
      </c>
      <c r="L30" s="56">
        <f>ROUND((#REF!+#REF!)/10000,2)</f>
        <v>0</v>
      </c>
      <c r="M30" s="56">
        <f t="shared" si="7"/>
        <v>0</v>
      </c>
      <c r="N30" s="46">
        <f>ROUND((#REF!+#REF!)/10000,2)</f>
        <v>20.04</v>
      </c>
      <c r="O30" s="50">
        <f t="shared" si="8"/>
        <v>98.09</v>
      </c>
      <c r="P30" s="50">
        <f>ROUND((#REF!+#REF!)/10000,2)</f>
        <v>0</v>
      </c>
      <c r="Q30" s="50">
        <f t="shared" si="9"/>
        <v>0</v>
      </c>
      <c r="R30" s="44" t="e">
        <f>#REF!</f>
        <v>#DIV/0!</v>
      </c>
      <c r="S30" s="44" t="e">
        <f>#REF!</f>
        <v>#DIV/0!</v>
      </c>
      <c r="T30" s="46" t="e">
        <f>ROUND((#REF!/#REF!)*100,2)</f>
        <v>#DIV/0!</v>
      </c>
      <c r="U30" s="46" t="e">
        <f>#REF!</f>
        <v>#DIV/0!</v>
      </c>
      <c r="V30" s="44" t="e">
        <f>#REF!</f>
        <v>#DIV/0!</v>
      </c>
      <c r="W30" s="44" t="e">
        <f>#REF!</f>
        <v>#DIV/0!</v>
      </c>
      <c r="X30" s="44" t="e">
        <f t="shared" si="10"/>
        <v>#DIV/0!</v>
      </c>
      <c r="Y30" s="44" t="e">
        <f>ROUND(#REF!/#REF!,2)</f>
        <v>#DIV/0!</v>
      </c>
      <c r="Z30" s="44" t="e">
        <f t="shared" si="11"/>
        <v>#DIV/0!</v>
      </c>
      <c r="AA30" s="44" t="e">
        <f>ROUND(#REF!/#REF!,2)</f>
        <v>#DIV/0!</v>
      </c>
      <c r="AB30" s="44" t="e">
        <f t="shared" si="12"/>
        <v>#DIV/0!</v>
      </c>
      <c r="AC30" s="44" t="e">
        <f>ROUND((#REF!+#REF!+#REF!)/#REF!,2)</f>
        <v>#DIV/0!</v>
      </c>
      <c r="AD30" s="44" t="e">
        <f t="shared" si="13"/>
        <v>#DIV/0!</v>
      </c>
      <c r="AE30" s="44" t="e">
        <f t="shared" si="14"/>
        <v>#DIV/0!</v>
      </c>
      <c r="AF30" s="44" t="e">
        <f t="shared" si="15"/>
        <v>#DIV/0!</v>
      </c>
      <c r="AG30" s="44" t="e">
        <f>#REF!</f>
        <v>#DIV/0!</v>
      </c>
      <c r="AH30" s="44" t="e">
        <f>#REF!</f>
        <v>#DIV/0!</v>
      </c>
      <c r="AI30" s="44" t="e">
        <f t="shared" si="16"/>
        <v>#DIV/0!</v>
      </c>
      <c r="AJ30" s="44" t="e">
        <f>ROUND(#REF!/#REF!*#REF!,2)</f>
        <v>#DIV/0!</v>
      </c>
      <c r="AK30" s="44" t="e">
        <f t="shared" si="17"/>
        <v>#DIV/0!</v>
      </c>
      <c r="AL30" s="44" t="e">
        <f>ROUND(#REF!/#REF!*#REF!,2)</f>
        <v>#DIV/0!</v>
      </c>
      <c r="AM30" s="44" t="e">
        <f t="shared" si="18"/>
        <v>#DIV/0!</v>
      </c>
      <c r="AN30" s="44" t="e">
        <f>ROUND((#REF!+#REF!+#REF!+#REF!)/#REF!*#REF!,2)</f>
        <v>#DIV/0!</v>
      </c>
      <c r="AO30" s="44" t="e">
        <f t="shared" si="19"/>
        <v>#DIV/0!</v>
      </c>
      <c r="AP30" s="44" t="e">
        <f t="shared" si="20"/>
        <v>#DIV/0!</v>
      </c>
      <c r="AQ30" s="44" t="e">
        <f t="shared" si="21"/>
        <v>#DIV/0!</v>
      </c>
    </row>
    <row r="31" spans="1:43" ht="24">
      <c r="A31" s="53" t="str">
        <f>#REF!</f>
        <v>永安市燕东社区卫生服务中心</v>
      </c>
      <c r="B31" s="46">
        <f>ROUND(#REF!/10000,2)</f>
        <v>6.42</v>
      </c>
      <c r="C31" s="49">
        <f t="shared" si="0"/>
        <v>0.24</v>
      </c>
      <c r="D31" s="46">
        <f>ROUND((#REF!+#REF!+#REF!+#REF!+#REF!+#REF!+#REF!)/10000,2)</f>
        <v>0.06</v>
      </c>
      <c r="E31" s="50">
        <f t="shared" si="1"/>
        <v>0.93</v>
      </c>
      <c r="F31" s="46">
        <f t="shared" si="2"/>
        <v>0.18</v>
      </c>
      <c r="G31" s="50">
        <f t="shared" si="3"/>
        <v>2.8</v>
      </c>
      <c r="H31" s="51">
        <f t="shared" si="4"/>
        <v>0.01</v>
      </c>
      <c r="I31" s="56">
        <f t="shared" si="5"/>
        <v>0.16</v>
      </c>
      <c r="J31" s="56">
        <f>ROUND((#REF!+#REF!)/10000,2)</f>
        <v>0</v>
      </c>
      <c r="K31" s="56">
        <f t="shared" si="6"/>
        <v>0</v>
      </c>
      <c r="L31" s="56">
        <f>ROUND((#REF!+#REF!)/10000,2)</f>
        <v>0.01</v>
      </c>
      <c r="M31" s="56">
        <f t="shared" si="7"/>
        <v>0.16</v>
      </c>
      <c r="N31" s="46">
        <f>ROUND((#REF!+#REF!)/10000,2)</f>
        <v>6.17</v>
      </c>
      <c r="O31" s="50">
        <f t="shared" si="8"/>
        <v>96.11</v>
      </c>
      <c r="P31" s="50">
        <f>ROUND((#REF!+#REF!)/10000,2)</f>
        <v>0</v>
      </c>
      <c r="Q31" s="50">
        <f t="shared" si="9"/>
        <v>0</v>
      </c>
      <c r="R31" s="44" t="e">
        <f>#REF!</f>
        <v>#DIV/0!</v>
      </c>
      <c r="S31" s="44" t="e">
        <f>#REF!</f>
        <v>#DIV/0!</v>
      </c>
      <c r="T31" s="46" t="e">
        <f>ROUND((#REF!/#REF!)*100,2)</f>
        <v>#DIV/0!</v>
      </c>
      <c r="U31" s="46" t="e">
        <f>#REF!</f>
        <v>#DIV/0!</v>
      </c>
      <c r="V31" s="44" t="e">
        <f>#REF!</f>
        <v>#DIV/0!</v>
      </c>
      <c r="W31" s="44" t="e">
        <f>#REF!</f>
        <v>#DIV/0!</v>
      </c>
      <c r="X31" s="44" t="e">
        <f t="shared" si="10"/>
        <v>#DIV/0!</v>
      </c>
      <c r="Y31" s="44" t="e">
        <f>ROUND(#REF!/#REF!,2)</f>
        <v>#DIV/0!</v>
      </c>
      <c r="Z31" s="44" t="e">
        <f t="shared" si="11"/>
        <v>#DIV/0!</v>
      </c>
      <c r="AA31" s="44" t="e">
        <f>ROUND(#REF!/#REF!,2)</f>
        <v>#DIV/0!</v>
      </c>
      <c r="AB31" s="44" t="e">
        <f t="shared" si="12"/>
        <v>#DIV/0!</v>
      </c>
      <c r="AC31" s="44" t="e">
        <f>ROUND((#REF!+#REF!+#REF!)/#REF!,2)</f>
        <v>#DIV/0!</v>
      </c>
      <c r="AD31" s="44" t="e">
        <f t="shared" si="13"/>
        <v>#DIV/0!</v>
      </c>
      <c r="AE31" s="44" t="e">
        <f t="shared" si="14"/>
        <v>#DIV/0!</v>
      </c>
      <c r="AF31" s="44" t="e">
        <f t="shared" si="15"/>
        <v>#DIV/0!</v>
      </c>
      <c r="AG31" s="44" t="e">
        <f>#REF!</f>
        <v>#DIV/0!</v>
      </c>
      <c r="AH31" s="44" t="e">
        <f>#REF!</f>
        <v>#DIV/0!</v>
      </c>
      <c r="AI31" s="44" t="e">
        <f t="shared" si="16"/>
        <v>#DIV/0!</v>
      </c>
      <c r="AJ31" s="44" t="e">
        <f>ROUND(#REF!/#REF!*#REF!,2)</f>
        <v>#DIV/0!</v>
      </c>
      <c r="AK31" s="44" t="e">
        <f t="shared" si="17"/>
        <v>#DIV/0!</v>
      </c>
      <c r="AL31" s="44" t="e">
        <f>ROUND(#REF!/#REF!*#REF!,2)</f>
        <v>#DIV/0!</v>
      </c>
      <c r="AM31" s="44" t="e">
        <f t="shared" si="18"/>
        <v>#DIV/0!</v>
      </c>
      <c r="AN31" s="44" t="e">
        <f>ROUND((#REF!+#REF!+#REF!+#REF!)/#REF!*#REF!,2)</f>
        <v>#DIV/0!</v>
      </c>
      <c r="AO31" s="44" t="e">
        <f t="shared" si="19"/>
        <v>#DIV/0!</v>
      </c>
      <c r="AP31" s="44" t="e">
        <f t="shared" si="20"/>
        <v>#DIV/0!</v>
      </c>
      <c r="AQ31" s="44" t="e">
        <f t="shared" si="21"/>
        <v>#DIV/0!</v>
      </c>
    </row>
    <row r="32" spans="1:43" ht="24">
      <c r="A32" s="53" t="str">
        <f>#REF!</f>
        <v>永安市燕南街道社区卫生服务中心</v>
      </c>
      <c r="B32" s="46">
        <f>ROUND(#REF!/10000,2)</f>
        <v>28.17</v>
      </c>
      <c r="C32" s="49">
        <f t="shared" si="0"/>
        <v>2.17</v>
      </c>
      <c r="D32" s="46">
        <f>ROUND((#REF!+#REF!+#REF!+#REF!+#REF!+#REF!+#REF!)/10000,2)</f>
        <v>1.69</v>
      </c>
      <c r="E32" s="50">
        <f t="shared" si="1"/>
        <v>6</v>
      </c>
      <c r="F32" s="46">
        <f t="shared" si="2"/>
        <v>0.48000000000000198</v>
      </c>
      <c r="G32" s="50">
        <f t="shared" si="3"/>
        <v>1.7</v>
      </c>
      <c r="H32" s="51">
        <f t="shared" si="4"/>
        <v>1.33</v>
      </c>
      <c r="I32" s="56">
        <f t="shared" si="5"/>
        <v>4.72</v>
      </c>
      <c r="J32" s="56">
        <f>ROUND((#REF!+#REF!)/10000,2)</f>
        <v>0.64</v>
      </c>
      <c r="K32" s="56">
        <f t="shared" si="6"/>
        <v>2.27</v>
      </c>
      <c r="L32" s="56">
        <f>ROUND((#REF!+#REF!)/10000,2)</f>
        <v>0.69</v>
      </c>
      <c r="M32" s="56">
        <f t="shared" si="7"/>
        <v>2.4500000000000002</v>
      </c>
      <c r="N32" s="46">
        <f>ROUND((#REF!+#REF!)/10000,2)</f>
        <v>24.67</v>
      </c>
      <c r="O32" s="50">
        <f t="shared" si="8"/>
        <v>87.58</v>
      </c>
      <c r="P32" s="50">
        <f>ROUND((#REF!+#REF!)/10000,2)</f>
        <v>0</v>
      </c>
      <c r="Q32" s="50">
        <f t="shared" si="9"/>
        <v>0</v>
      </c>
      <c r="R32" s="44" t="e">
        <f>#REF!</f>
        <v>#DIV/0!</v>
      </c>
      <c r="S32" s="44" t="e">
        <f>#REF!</f>
        <v>#DIV/0!</v>
      </c>
      <c r="T32" s="46">
        <f>ROUND((#REF!/#REF!)*100,2)</f>
        <v>0</v>
      </c>
      <c r="U32" s="46" t="e">
        <f>#REF!</f>
        <v>#DIV/0!</v>
      </c>
      <c r="V32" s="44">
        <f>#REF!</f>
        <v>262.52</v>
      </c>
      <c r="W32" s="44">
        <f>#REF!</f>
        <v>229.89</v>
      </c>
      <c r="X32" s="44">
        <f t="shared" si="10"/>
        <v>87.57</v>
      </c>
      <c r="Y32" s="44">
        <f>ROUND(#REF!/#REF!,2)</f>
        <v>6.42</v>
      </c>
      <c r="Z32" s="44">
        <f t="shared" si="11"/>
        <v>2.4500000000000002</v>
      </c>
      <c r="AA32" s="44">
        <f>ROUND(#REF!/#REF!,2)</f>
        <v>5.94</v>
      </c>
      <c r="AB32" s="44">
        <f t="shared" si="12"/>
        <v>2.2599999999999998</v>
      </c>
      <c r="AC32" s="44">
        <f>ROUND((#REF!+#REF!+#REF!)/#REF!,2)</f>
        <v>15.75</v>
      </c>
      <c r="AD32" s="44">
        <f t="shared" si="13"/>
        <v>6</v>
      </c>
      <c r="AE32" s="44">
        <f t="shared" si="14"/>
        <v>4.5199999999999898</v>
      </c>
      <c r="AF32" s="44">
        <f t="shared" si="15"/>
        <v>1.72000000000001</v>
      </c>
      <c r="AG32" s="44" t="e">
        <f>#REF!</f>
        <v>#DIV/0!</v>
      </c>
      <c r="AH32" s="44" t="e">
        <f>#REF!</f>
        <v>#DIV/0!</v>
      </c>
      <c r="AI32" s="44" t="e">
        <f t="shared" si="16"/>
        <v>#DIV/0!</v>
      </c>
      <c r="AJ32" s="44" t="e">
        <f>ROUND(#REF!/#REF!*#REF!,2)</f>
        <v>#DIV/0!</v>
      </c>
      <c r="AK32" s="44" t="e">
        <f t="shared" si="17"/>
        <v>#DIV/0!</v>
      </c>
      <c r="AL32" s="44" t="e">
        <f>ROUND(#REF!/#REF!*#REF!,2)</f>
        <v>#DIV/0!</v>
      </c>
      <c r="AM32" s="44" t="e">
        <f t="shared" si="18"/>
        <v>#DIV/0!</v>
      </c>
      <c r="AN32" s="44" t="e">
        <f>ROUND((#REF!+#REF!+#REF!+#REF!)/#REF!*#REF!,2)</f>
        <v>#DIV/0!</v>
      </c>
      <c r="AO32" s="44" t="e">
        <f t="shared" si="19"/>
        <v>#DIV/0!</v>
      </c>
      <c r="AP32" s="44" t="e">
        <f t="shared" si="20"/>
        <v>#DIV/0!</v>
      </c>
      <c r="AQ32" s="44" t="e">
        <f t="shared" si="21"/>
        <v>#DIV/0!</v>
      </c>
    </row>
    <row r="33" spans="1:43" ht="24">
      <c r="A33" s="53" t="str">
        <f>#REF!</f>
        <v>永安市燕西街道社区卫生服务中心</v>
      </c>
      <c r="B33" s="46">
        <f>ROUND(#REF!/10000,2)</f>
        <v>10.41</v>
      </c>
      <c r="C33" s="49">
        <f t="shared" si="0"/>
        <v>1.81</v>
      </c>
      <c r="D33" s="46">
        <f>ROUND((#REF!+#REF!+#REF!+#REF!+#REF!+#REF!+#REF!)/10000,2)</f>
        <v>1.42</v>
      </c>
      <c r="E33" s="50">
        <f t="shared" si="1"/>
        <v>13.64</v>
      </c>
      <c r="F33" s="46">
        <f t="shared" si="2"/>
        <v>0.39000000000000101</v>
      </c>
      <c r="G33" s="50">
        <f t="shared" si="3"/>
        <v>3.75</v>
      </c>
      <c r="H33" s="51">
        <f t="shared" si="4"/>
        <v>0.37</v>
      </c>
      <c r="I33" s="56">
        <f t="shared" si="5"/>
        <v>3.55</v>
      </c>
      <c r="J33" s="56">
        <f>ROUND((#REF!+#REF!)/10000,2)</f>
        <v>0</v>
      </c>
      <c r="K33" s="56">
        <f t="shared" si="6"/>
        <v>0</v>
      </c>
      <c r="L33" s="56">
        <f>ROUND((#REF!+#REF!)/10000,2)</f>
        <v>0.37</v>
      </c>
      <c r="M33" s="56">
        <f t="shared" si="7"/>
        <v>3.55</v>
      </c>
      <c r="N33" s="46">
        <f>ROUND((#REF!+#REF!)/10000,2)</f>
        <v>8.23</v>
      </c>
      <c r="O33" s="50">
        <f t="shared" si="8"/>
        <v>79.06</v>
      </c>
      <c r="P33" s="50">
        <f>ROUND((#REF!+#REF!)/10000,2)</f>
        <v>0</v>
      </c>
      <c r="Q33" s="50">
        <f t="shared" si="9"/>
        <v>0</v>
      </c>
      <c r="R33" s="44" t="e">
        <f>#REF!</f>
        <v>#DIV/0!</v>
      </c>
      <c r="S33" s="44" t="e">
        <f>#REF!</f>
        <v>#DIV/0!</v>
      </c>
      <c r="T33" s="46">
        <f>ROUND((#REF!/#REF!)*100,2)</f>
        <v>0</v>
      </c>
      <c r="U33" s="46">
        <f>#REF!</f>
        <v>0</v>
      </c>
      <c r="V33" s="44">
        <f>#REF!</f>
        <v>110.93</v>
      </c>
      <c r="W33" s="44">
        <f>#REF!</f>
        <v>87.78</v>
      </c>
      <c r="X33" s="44">
        <f t="shared" si="10"/>
        <v>79.13</v>
      </c>
      <c r="Y33" s="44">
        <f>ROUND(#REF!/#REF!,2)</f>
        <v>3.89</v>
      </c>
      <c r="Z33" s="44">
        <f t="shared" si="11"/>
        <v>3.51</v>
      </c>
      <c r="AA33" s="44">
        <f>ROUND(#REF!/#REF!,2)</f>
        <v>0.03</v>
      </c>
      <c r="AB33" s="44">
        <f t="shared" si="12"/>
        <v>0.03</v>
      </c>
      <c r="AC33" s="44">
        <f>ROUND((#REF!+#REF!+#REF!)/#REF!,2)</f>
        <v>15.16</v>
      </c>
      <c r="AD33" s="44">
        <f t="shared" si="13"/>
        <v>13.67</v>
      </c>
      <c r="AE33" s="44">
        <f t="shared" si="14"/>
        <v>4.07</v>
      </c>
      <c r="AF33" s="44">
        <f t="shared" si="15"/>
        <v>3.6600000000000099</v>
      </c>
      <c r="AG33" s="44" t="e">
        <f>#REF!</f>
        <v>#DIV/0!</v>
      </c>
      <c r="AH33" s="44" t="e">
        <f>#REF!</f>
        <v>#DIV/0!</v>
      </c>
      <c r="AI33" s="44" t="e">
        <f t="shared" si="16"/>
        <v>#DIV/0!</v>
      </c>
      <c r="AJ33" s="44" t="e">
        <f>ROUND(#REF!/#REF!*#REF!,2)</f>
        <v>#DIV/0!</v>
      </c>
      <c r="AK33" s="44" t="e">
        <f t="shared" si="17"/>
        <v>#DIV/0!</v>
      </c>
      <c r="AL33" s="44" t="e">
        <f>ROUND(#REF!/#REF!*#REF!,2)</f>
        <v>#DIV/0!</v>
      </c>
      <c r="AM33" s="44" t="e">
        <f t="shared" si="18"/>
        <v>#DIV/0!</v>
      </c>
      <c r="AN33" s="44" t="e">
        <f>ROUND((#REF!+#REF!+#REF!+#REF!)/#REF!*#REF!,2)</f>
        <v>#DIV/0!</v>
      </c>
      <c r="AO33" s="44" t="e">
        <f t="shared" si="19"/>
        <v>#DIV/0!</v>
      </c>
      <c r="AP33" s="44" t="e">
        <f t="shared" si="20"/>
        <v>#DIV/0!</v>
      </c>
      <c r="AQ33" s="44" t="e">
        <f t="shared" si="21"/>
        <v>#DIV/0!</v>
      </c>
    </row>
    <row r="34" spans="1:43">
      <c r="A34" s="53" t="str">
        <f>#REF!</f>
        <v>大田县广平镇卫生院</v>
      </c>
      <c r="B34" s="46">
        <f>ROUND(#REF!/10000,2)</f>
        <v>35.94</v>
      </c>
      <c r="C34" s="49">
        <f t="shared" si="0"/>
        <v>9.8699999999999992</v>
      </c>
      <c r="D34" s="46">
        <f>ROUND((#REF!+#REF!+#REF!+#REF!+#REF!+#REF!+#REF!)/10000,2)</f>
        <v>4.7300000000000004</v>
      </c>
      <c r="E34" s="50">
        <f t="shared" si="1"/>
        <v>13.16</v>
      </c>
      <c r="F34" s="46">
        <f t="shared" si="2"/>
        <v>5.14</v>
      </c>
      <c r="G34" s="50">
        <f t="shared" si="3"/>
        <v>14.31</v>
      </c>
      <c r="H34" s="51">
        <f t="shared" si="4"/>
        <v>4.67</v>
      </c>
      <c r="I34" s="56">
        <f t="shared" si="5"/>
        <v>12.99</v>
      </c>
      <c r="J34" s="56">
        <f>ROUND((#REF!+#REF!)/10000,2)</f>
        <v>2.71</v>
      </c>
      <c r="K34" s="56">
        <f t="shared" si="6"/>
        <v>7.54</v>
      </c>
      <c r="L34" s="56">
        <f>ROUND((#REF!+#REF!)/10000,2)</f>
        <v>1.96</v>
      </c>
      <c r="M34" s="56">
        <f t="shared" si="7"/>
        <v>5.45</v>
      </c>
      <c r="N34" s="46">
        <f>ROUND((#REF!+#REF!)/10000,2)</f>
        <v>21.4</v>
      </c>
      <c r="O34" s="50">
        <f t="shared" si="8"/>
        <v>59.54</v>
      </c>
      <c r="P34" s="50">
        <f>ROUND((#REF!+#REF!)/10000,2)</f>
        <v>0</v>
      </c>
      <c r="Q34" s="50">
        <f t="shared" si="9"/>
        <v>0</v>
      </c>
      <c r="R34" s="44">
        <f>#REF!</f>
        <v>97.6</v>
      </c>
      <c r="S34" s="44">
        <f>#REF!</f>
        <v>7.74</v>
      </c>
      <c r="T34" s="46">
        <f>ROUND((#REF!/#REF!)*100,2)</f>
        <v>1.82</v>
      </c>
      <c r="U34" s="46">
        <f>#REF!</f>
        <v>78.92</v>
      </c>
      <c r="V34" s="44">
        <f>#REF!</f>
        <v>61.29</v>
      </c>
      <c r="W34" s="44">
        <f>#REF!</f>
        <v>39.119999999999997</v>
      </c>
      <c r="X34" s="44">
        <f t="shared" si="10"/>
        <v>63.83</v>
      </c>
      <c r="Y34" s="44">
        <f>ROUND(#REF!/#REF!,2)</f>
        <v>2.58</v>
      </c>
      <c r="Z34" s="44">
        <f t="shared" si="11"/>
        <v>4.21</v>
      </c>
      <c r="AA34" s="44">
        <f>ROUND(#REF!/#REF!,2)</f>
        <v>5.25</v>
      </c>
      <c r="AB34" s="44">
        <f t="shared" si="12"/>
        <v>8.57</v>
      </c>
      <c r="AC34" s="44">
        <f>ROUND((#REF!+#REF!+#REF!)/#REF!,2)</f>
        <v>7.25</v>
      </c>
      <c r="AD34" s="44">
        <f t="shared" si="13"/>
        <v>11.83</v>
      </c>
      <c r="AE34" s="44">
        <f t="shared" si="14"/>
        <v>7.09</v>
      </c>
      <c r="AF34" s="44">
        <f t="shared" si="15"/>
        <v>11.56</v>
      </c>
      <c r="AG34" s="44">
        <f>#REF!</f>
        <v>755.42</v>
      </c>
      <c r="AH34" s="44">
        <f>#REF!</f>
        <v>308.67</v>
      </c>
      <c r="AI34" s="44">
        <f t="shared" si="16"/>
        <v>40.86</v>
      </c>
      <c r="AJ34" s="44">
        <f>ROUND(#REF!/#REF!*#REF!,2)</f>
        <v>82.93</v>
      </c>
      <c r="AK34" s="44">
        <f t="shared" si="17"/>
        <v>10.98</v>
      </c>
      <c r="AL34" s="44">
        <f>ROUND(#REF!/#REF!*#REF!,2)</f>
        <v>22.87</v>
      </c>
      <c r="AM34" s="44">
        <f t="shared" si="18"/>
        <v>3.03</v>
      </c>
      <c r="AN34" s="44">
        <f>ROUND((#REF!+#REF!+#REF!+#REF!)/#REF!*#REF!,2)</f>
        <v>143.82</v>
      </c>
      <c r="AO34" s="44">
        <f t="shared" si="19"/>
        <v>19.04</v>
      </c>
      <c r="AP34" s="44">
        <f t="shared" si="20"/>
        <v>197.13</v>
      </c>
      <c r="AQ34" s="44">
        <f t="shared" si="21"/>
        <v>26.09</v>
      </c>
    </row>
    <row r="35" spans="1:43">
      <c r="A35" s="53" t="str">
        <f>#REF!</f>
        <v>大田县湖美乡卫生院</v>
      </c>
      <c r="B35" s="46">
        <f>ROUND(#REF!/10000,2)</f>
        <v>9.1300000000000008</v>
      </c>
      <c r="C35" s="49">
        <f t="shared" si="0"/>
        <v>3.95</v>
      </c>
      <c r="D35" s="46">
        <f>ROUND((#REF!+#REF!+#REF!+#REF!+#REF!+#REF!+#REF!)/10000,2)</f>
        <v>1.89</v>
      </c>
      <c r="E35" s="50">
        <f t="shared" si="1"/>
        <v>20.7</v>
      </c>
      <c r="F35" s="46">
        <f t="shared" si="2"/>
        <v>2.06</v>
      </c>
      <c r="G35" s="50">
        <f t="shared" si="3"/>
        <v>22.56</v>
      </c>
      <c r="H35" s="51">
        <f t="shared" si="4"/>
        <v>0.95</v>
      </c>
      <c r="I35" s="56">
        <f t="shared" si="5"/>
        <v>10.41</v>
      </c>
      <c r="J35" s="56">
        <f>ROUND((#REF!+#REF!)/10000,2)</f>
        <v>0.26</v>
      </c>
      <c r="K35" s="56">
        <f t="shared" si="6"/>
        <v>2.85</v>
      </c>
      <c r="L35" s="56">
        <f>ROUND((#REF!+#REF!)/10000,2)</f>
        <v>0.69</v>
      </c>
      <c r="M35" s="56">
        <f t="shared" si="7"/>
        <v>7.56</v>
      </c>
      <c r="N35" s="46">
        <f>ROUND((#REF!+#REF!)/10000,2)</f>
        <v>4.2300000000000004</v>
      </c>
      <c r="O35" s="50">
        <f t="shared" si="8"/>
        <v>46.33</v>
      </c>
      <c r="P35" s="50">
        <f>ROUND((#REF!+#REF!)/10000,2)</f>
        <v>0</v>
      </c>
      <c r="Q35" s="50">
        <f t="shared" si="9"/>
        <v>0</v>
      </c>
      <c r="R35" s="44">
        <f>#REF!</f>
        <v>104.91</v>
      </c>
      <c r="S35" s="44">
        <f>#REF!</f>
        <v>7.41</v>
      </c>
      <c r="T35" s="46">
        <f>ROUND((#REF!/#REF!)*100,2)</f>
        <v>3.16</v>
      </c>
      <c r="U35" s="46">
        <f>#REF!</f>
        <v>73.33</v>
      </c>
      <c r="V35" s="44">
        <f>#REF!</f>
        <v>37.369999999999997</v>
      </c>
      <c r="W35" s="44">
        <f>#REF!</f>
        <v>20.11</v>
      </c>
      <c r="X35" s="44">
        <f t="shared" si="10"/>
        <v>53.81</v>
      </c>
      <c r="Y35" s="44">
        <f>ROUND(#REF!/#REF!,2)</f>
        <v>1.43</v>
      </c>
      <c r="Z35" s="44">
        <f t="shared" si="11"/>
        <v>3.83</v>
      </c>
      <c r="AA35" s="44">
        <f>ROUND(#REF!/#REF!,2)</f>
        <v>1.25</v>
      </c>
      <c r="AB35" s="44">
        <f t="shared" si="12"/>
        <v>3.34</v>
      </c>
      <c r="AC35" s="44">
        <f>ROUND((#REF!+#REF!+#REF!)/#REF!,2)</f>
        <v>6.74</v>
      </c>
      <c r="AD35" s="44">
        <f t="shared" si="13"/>
        <v>18.04</v>
      </c>
      <c r="AE35" s="44">
        <f t="shared" si="14"/>
        <v>7.84</v>
      </c>
      <c r="AF35" s="44">
        <f t="shared" si="15"/>
        <v>20.98</v>
      </c>
      <c r="AG35" s="44">
        <f>#REF!</f>
        <v>777.38</v>
      </c>
      <c r="AH35" s="44">
        <f>#REF!</f>
        <v>270.54000000000002</v>
      </c>
      <c r="AI35" s="44">
        <f t="shared" si="16"/>
        <v>34.799999999999997</v>
      </c>
      <c r="AJ35" s="44">
        <f>ROUND(#REF!/#REF!*#REF!,2)</f>
        <v>102.97</v>
      </c>
      <c r="AK35" s="44">
        <f t="shared" si="17"/>
        <v>13.25</v>
      </c>
      <c r="AL35" s="44">
        <f>ROUND(#REF!/#REF!*#REF!,2)</f>
        <v>16.48</v>
      </c>
      <c r="AM35" s="44">
        <f t="shared" si="18"/>
        <v>2.12</v>
      </c>
      <c r="AN35" s="44">
        <f>ROUND((#REF!+#REF!+#REF!+#REF!)/#REF!*#REF!,2)</f>
        <v>192.66</v>
      </c>
      <c r="AO35" s="44">
        <f t="shared" si="19"/>
        <v>24.78</v>
      </c>
      <c r="AP35" s="44">
        <f t="shared" si="20"/>
        <v>194.73</v>
      </c>
      <c r="AQ35" s="44">
        <f t="shared" si="21"/>
        <v>25.05</v>
      </c>
    </row>
    <row r="36" spans="1:43">
      <c r="A36" s="53" t="str">
        <f>#REF!</f>
        <v>大田县华兴乡卫生院</v>
      </c>
      <c r="B36" s="46">
        <f>ROUND(#REF!/10000,2)</f>
        <v>11.36</v>
      </c>
      <c r="C36" s="49">
        <f t="shared" si="0"/>
        <v>4.12</v>
      </c>
      <c r="D36" s="46">
        <f>ROUND((#REF!+#REF!+#REF!+#REF!+#REF!+#REF!+#REF!)/10000,2)</f>
        <v>2.99</v>
      </c>
      <c r="E36" s="50">
        <f t="shared" si="1"/>
        <v>26.32</v>
      </c>
      <c r="F36" s="46">
        <f t="shared" si="2"/>
        <v>1.1299999999999999</v>
      </c>
      <c r="G36" s="50">
        <f t="shared" si="3"/>
        <v>9.9499999999999993</v>
      </c>
      <c r="H36" s="51">
        <f t="shared" si="4"/>
        <v>1.93</v>
      </c>
      <c r="I36" s="56">
        <f t="shared" si="5"/>
        <v>16.989999999999998</v>
      </c>
      <c r="J36" s="56">
        <f>ROUND((#REF!+#REF!)/10000,2)</f>
        <v>0.37</v>
      </c>
      <c r="K36" s="56">
        <f t="shared" si="6"/>
        <v>3.26</v>
      </c>
      <c r="L36" s="56">
        <f>ROUND((#REF!+#REF!)/10000,2)</f>
        <v>1.56</v>
      </c>
      <c r="M36" s="56">
        <f t="shared" si="7"/>
        <v>13.73</v>
      </c>
      <c r="N36" s="46">
        <f>ROUND((#REF!+#REF!)/10000,2)</f>
        <v>5.31</v>
      </c>
      <c r="O36" s="50">
        <f t="shared" si="8"/>
        <v>46.74</v>
      </c>
      <c r="P36" s="50">
        <f>ROUND((#REF!+#REF!)/10000,2)</f>
        <v>0</v>
      </c>
      <c r="Q36" s="50">
        <f t="shared" si="9"/>
        <v>0</v>
      </c>
      <c r="R36" s="44">
        <f>#REF!</f>
        <v>149.38999999999999</v>
      </c>
      <c r="S36" s="44">
        <f>#REF!</f>
        <v>5</v>
      </c>
      <c r="T36" s="46">
        <f>ROUND((#REF!/#REF!)*100,2)</f>
        <v>5.0199999999999996</v>
      </c>
      <c r="U36" s="46">
        <f>#REF!</f>
        <v>89.35</v>
      </c>
      <c r="V36" s="44">
        <f>#REF!</f>
        <v>59.45</v>
      </c>
      <c r="W36" s="44">
        <f>#REF!</f>
        <v>34.6</v>
      </c>
      <c r="X36" s="44">
        <f t="shared" si="10"/>
        <v>58.2</v>
      </c>
      <c r="Y36" s="44">
        <f>ROUND(#REF!/#REF!,2)</f>
        <v>3.9</v>
      </c>
      <c r="Z36" s="44">
        <f t="shared" si="11"/>
        <v>6.56</v>
      </c>
      <c r="AA36" s="44">
        <f>ROUND(#REF!/#REF!,2)</f>
        <v>1.06</v>
      </c>
      <c r="AB36" s="44">
        <f t="shared" si="12"/>
        <v>1.78</v>
      </c>
      <c r="AC36" s="44">
        <f>ROUND((#REF!+#REF!+#REF!)/#REF!,2)</f>
        <v>17.690000000000001</v>
      </c>
      <c r="AD36" s="44">
        <f t="shared" si="13"/>
        <v>29.76</v>
      </c>
      <c r="AE36" s="44">
        <f t="shared" si="14"/>
        <v>2.2000000000000002</v>
      </c>
      <c r="AF36" s="44">
        <f t="shared" si="15"/>
        <v>3.69999999999999</v>
      </c>
      <c r="AG36" s="44">
        <f>#REF!</f>
        <v>746.95</v>
      </c>
      <c r="AH36" s="44">
        <f>#REF!</f>
        <v>198.95</v>
      </c>
      <c r="AI36" s="44">
        <f t="shared" si="16"/>
        <v>26.63</v>
      </c>
      <c r="AJ36" s="44">
        <f>ROUND(#REF!/#REF!*#REF!,2)</f>
        <v>195.35</v>
      </c>
      <c r="AK36" s="44">
        <f t="shared" si="17"/>
        <v>26.15</v>
      </c>
      <c r="AL36" s="44">
        <f>ROUND(#REF!/#REF!*#REF!,2)</f>
        <v>43.94</v>
      </c>
      <c r="AM36" s="44">
        <f t="shared" si="18"/>
        <v>5.88</v>
      </c>
      <c r="AN36" s="44">
        <f>ROUND((#REF!+#REF!+#REF!+#REF!)/#REF!*#REF!,2)</f>
        <v>151.84</v>
      </c>
      <c r="AO36" s="44">
        <f t="shared" si="19"/>
        <v>20.329999999999998</v>
      </c>
      <c r="AP36" s="44">
        <f t="shared" si="20"/>
        <v>156.87</v>
      </c>
      <c r="AQ36" s="44">
        <f t="shared" si="21"/>
        <v>21.01</v>
      </c>
    </row>
    <row r="37" spans="1:43">
      <c r="A37" s="53" t="str">
        <f>#REF!</f>
        <v>大田县济阳乡卫生院</v>
      </c>
      <c r="B37" s="46">
        <f>ROUND(#REF!/10000,2)</f>
        <v>8.34</v>
      </c>
      <c r="C37" s="49">
        <f t="shared" si="0"/>
        <v>2.99</v>
      </c>
      <c r="D37" s="46">
        <f>ROUND((#REF!+#REF!+#REF!+#REF!+#REF!+#REF!+#REF!)/10000,2)</f>
        <v>1.4</v>
      </c>
      <c r="E37" s="50">
        <f t="shared" si="1"/>
        <v>16.79</v>
      </c>
      <c r="F37" s="46">
        <f t="shared" si="2"/>
        <v>1.59</v>
      </c>
      <c r="G37" s="50">
        <f t="shared" si="3"/>
        <v>19.07</v>
      </c>
      <c r="H37" s="51">
        <f t="shared" si="4"/>
        <v>0.64</v>
      </c>
      <c r="I37" s="56">
        <f t="shared" si="5"/>
        <v>7.67</v>
      </c>
      <c r="J37" s="56">
        <f>ROUND((#REF!+#REF!)/10000,2)</f>
        <v>0.05</v>
      </c>
      <c r="K37" s="56">
        <f t="shared" si="6"/>
        <v>0.6</v>
      </c>
      <c r="L37" s="56">
        <f>ROUND((#REF!+#REF!)/10000,2)</f>
        <v>0.59</v>
      </c>
      <c r="M37" s="56">
        <f t="shared" si="7"/>
        <v>7.07</v>
      </c>
      <c r="N37" s="46">
        <f>ROUND((#REF!+#REF!)/10000,2)</f>
        <v>4.71</v>
      </c>
      <c r="O37" s="50">
        <f t="shared" si="8"/>
        <v>56.47</v>
      </c>
      <c r="P37" s="50">
        <f>ROUND((#REF!+#REF!)/10000,2)</f>
        <v>0</v>
      </c>
      <c r="Q37" s="50">
        <f t="shared" si="9"/>
        <v>0</v>
      </c>
      <c r="R37" s="44">
        <f>#REF!</f>
        <v>128.5</v>
      </c>
      <c r="S37" s="44">
        <f>#REF!</f>
        <v>5.52</v>
      </c>
      <c r="T37" s="46">
        <f>ROUND((#REF!/#REF!)*100,2)</f>
        <v>3.5</v>
      </c>
      <c r="U37" s="46">
        <f>#REF!</f>
        <v>53.33</v>
      </c>
      <c r="V37" s="44">
        <f>#REF!</f>
        <v>42.89</v>
      </c>
      <c r="W37" s="44">
        <f>#REF!</f>
        <v>28.41</v>
      </c>
      <c r="X37" s="44">
        <f t="shared" si="10"/>
        <v>66.239999999999995</v>
      </c>
      <c r="Y37" s="44">
        <f>ROUND(#REF!/#REF!,2)</f>
        <v>0.82</v>
      </c>
      <c r="Z37" s="44">
        <f t="shared" si="11"/>
        <v>1.91</v>
      </c>
      <c r="AA37" s="44">
        <f>ROUND(#REF!/#REF!,2)</f>
        <v>0.06</v>
      </c>
      <c r="AB37" s="44">
        <f t="shared" si="12"/>
        <v>0.14000000000000001</v>
      </c>
      <c r="AC37" s="44">
        <f>ROUND((#REF!+#REF!+#REF!)/#REF!,2)</f>
        <v>6.33</v>
      </c>
      <c r="AD37" s="44">
        <f t="shared" si="13"/>
        <v>14.76</v>
      </c>
      <c r="AE37" s="44">
        <f t="shared" si="14"/>
        <v>7.27</v>
      </c>
      <c r="AF37" s="44">
        <f t="shared" si="15"/>
        <v>16.95</v>
      </c>
      <c r="AG37" s="44">
        <f>#REF!</f>
        <v>709.32</v>
      </c>
      <c r="AH37" s="44">
        <f>#REF!</f>
        <v>289.08</v>
      </c>
      <c r="AI37" s="44">
        <f t="shared" si="16"/>
        <v>40.75</v>
      </c>
      <c r="AJ37" s="44">
        <f>ROUND(#REF!/#REF!*#REF!,2)</f>
        <v>110.12</v>
      </c>
      <c r="AK37" s="44">
        <f t="shared" si="17"/>
        <v>15.52</v>
      </c>
      <c r="AL37" s="44">
        <f>ROUND(#REF!/#REF!*#REF!,2)</f>
        <v>9.4700000000000006</v>
      </c>
      <c r="AM37" s="44">
        <f t="shared" si="18"/>
        <v>1.34</v>
      </c>
      <c r="AN37" s="44">
        <f>ROUND((#REF!+#REF!+#REF!+#REF!)/#REF!*#REF!,2)</f>
        <v>141.75</v>
      </c>
      <c r="AO37" s="44">
        <f t="shared" si="19"/>
        <v>19.98</v>
      </c>
      <c r="AP37" s="44">
        <f t="shared" si="20"/>
        <v>158.9</v>
      </c>
      <c r="AQ37" s="44">
        <f t="shared" si="21"/>
        <v>22.41</v>
      </c>
    </row>
    <row r="38" spans="1:43" ht="24">
      <c r="A38" s="53" t="str">
        <f>#REF!</f>
        <v>大田县建设镇中心卫生院</v>
      </c>
      <c r="B38" s="46">
        <f>ROUND(#REF!/10000,2)</f>
        <v>39.81</v>
      </c>
      <c r="C38" s="49">
        <f t="shared" si="0"/>
        <v>9.94</v>
      </c>
      <c r="D38" s="46">
        <f>ROUND((#REF!+#REF!+#REF!+#REF!+#REF!+#REF!+#REF!)/10000,2)</f>
        <v>5.16</v>
      </c>
      <c r="E38" s="50">
        <f t="shared" si="1"/>
        <v>12.96</v>
      </c>
      <c r="F38" s="46">
        <f t="shared" si="2"/>
        <v>4.78</v>
      </c>
      <c r="G38" s="50">
        <f t="shared" si="3"/>
        <v>12.01</v>
      </c>
      <c r="H38" s="51">
        <f t="shared" si="4"/>
        <v>7.09</v>
      </c>
      <c r="I38" s="56">
        <f t="shared" si="5"/>
        <v>17.809999999999999</v>
      </c>
      <c r="J38" s="56">
        <f>ROUND((#REF!+#REF!)/10000,2)</f>
        <v>2.46</v>
      </c>
      <c r="K38" s="56">
        <f t="shared" si="6"/>
        <v>6.18</v>
      </c>
      <c r="L38" s="56">
        <f>ROUND((#REF!+#REF!)/10000,2)</f>
        <v>4.63</v>
      </c>
      <c r="M38" s="56">
        <f t="shared" si="7"/>
        <v>11.63</v>
      </c>
      <c r="N38" s="46">
        <f>ROUND((#REF!+#REF!)/10000,2)</f>
        <v>22.78</v>
      </c>
      <c r="O38" s="50">
        <f t="shared" si="8"/>
        <v>57.22</v>
      </c>
      <c r="P38" s="50">
        <f>ROUND((#REF!+#REF!)/10000,2)</f>
        <v>0</v>
      </c>
      <c r="Q38" s="50">
        <f t="shared" si="9"/>
        <v>0</v>
      </c>
      <c r="R38" s="44">
        <f>#REF!</f>
        <v>198.74</v>
      </c>
      <c r="S38" s="44">
        <f>#REF!</f>
        <v>3.31</v>
      </c>
      <c r="T38" s="46">
        <f>ROUND((#REF!/#REF!)*100,2)</f>
        <v>3.09</v>
      </c>
      <c r="U38" s="46">
        <f>#REF!</f>
        <v>32.65</v>
      </c>
      <c r="V38" s="44">
        <f>#REF!</f>
        <v>63.94</v>
      </c>
      <c r="W38" s="44">
        <f>#REF!</f>
        <v>40.770000000000003</v>
      </c>
      <c r="X38" s="44">
        <f t="shared" si="10"/>
        <v>63.76</v>
      </c>
      <c r="Y38" s="44">
        <f>ROUND(#REF!/#REF!,2)</f>
        <v>4.38</v>
      </c>
      <c r="Z38" s="44">
        <f t="shared" si="11"/>
        <v>6.85</v>
      </c>
      <c r="AA38" s="44">
        <f>ROUND(#REF!/#REF!,2)</f>
        <v>3.28</v>
      </c>
      <c r="AB38" s="44">
        <f t="shared" si="12"/>
        <v>5.13</v>
      </c>
      <c r="AC38" s="44">
        <f>ROUND((#REF!+#REF!+#REF!)/#REF!,2)</f>
        <v>8.2100000000000009</v>
      </c>
      <c r="AD38" s="44">
        <f t="shared" si="13"/>
        <v>12.84</v>
      </c>
      <c r="AE38" s="44">
        <f t="shared" si="14"/>
        <v>7.3</v>
      </c>
      <c r="AF38" s="44">
        <f t="shared" si="15"/>
        <v>11.42</v>
      </c>
      <c r="AG38" s="44">
        <f>#REF!</f>
        <v>657.83</v>
      </c>
      <c r="AH38" s="44">
        <f>#REF!</f>
        <v>245.7</v>
      </c>
      <c r="AI38" s="44">
        <f t="shared" si="16"/>
        <v>37.35</v>
      </c>
      <c r="AJ38" s="44">
        <f>ROUND(#REF!/#REF!*#REF!,2)</f>
        <v>172.21</v>
      </c>
      <c r="AK38" s="44">
        <f t="shared" si="17"/>
        <v>26.18</v>
      </c>
      <c r="AL38" s="44">
        <f>ROUND(#REF!/#REF!*#REF!,2)</f>
        <v>61.47</v>
      </c>
      <c r="AM38" s="44">
        <f t="shared" si="18"/>
        <v>9.34</v>
      </c>
      <c r="AN38" s="44">
        <f>ROUND((#REF!+#REF!+#REF!+#REF!)/#REF!*#REF!,2)</f>
        <v>87.61</v>
      </c>
      <c r="AO38" s="44">
        <f t="shared" si="19"/>
        <v>13.32</v>
      </c>
      <c r="AP38" s="44">
        <f t="shared" si="20"/>
        <v>90.84</v>
      </c>
      <c r="AQ38" s="44">
        <f t="shared" si="21"/>
        <v>13.81</v>
      </c>
    </row>
    <row r="39" spans="1:43" ht="24">
      <c r="A39" s="53" t="str">
        <f>#REF!</f>
        <v>大田县均溪社区卫生服务中心</v>
      </c>
      <c r="B39" s="46">
        <f>ROUND(#REF!/10000,2)</f>
        <v>56.54</v>
      </c>
      <c r="C39" s="49">
        <f t="shared" si="0"/>
        <v>16.29</v>
      </c>
      <c r="D39" s="46">
        <f>ROUND((#REF!+#REF!+#REF!+#REF!+#REF!+#REF!+#REF!)/10000,2)</f>
        <v>7.75</v>
      </c>
      <c r="E39" s="50">
        <f t="shared" si="1"/>
        <v>13.71</v>
      </c>
      <c r="F39" s="46">
        <f t="shared" si="2"/>
        <v>8.5399999999999991</v>
      </c>
      <c r="G39" s="50">
        <f t="shared" si="3"/>
        <v>15.1</v>
      </c>
      <c r="H39" s="51">
        <f t="shared" si="4"/>
        <v>9.6300000000000008</v>
      </c>
      <c r="I39" s="56">
        <f t="shared" si="5"/>
        <v>17.03</v>
      </c>
      <c r="J39" s="56">
        <f>ROUND((#REF!+#REF!)/10000,2)</f>
        <v>3.6</v>
      </c>
      <c r="K39" s="56">
        <f t="shared" si="6"/>
        <v>6.37</v>
      </c>
      <c r="L39" s="56">
        <f>ROUND((#REF!+#REF!)/10000,2)</f>
        <v>6.03</v>
      </c>
      <c r="M39" s="56">
        <f t="shared" si="7"/>
        <v>10.67</v>
      </c>
      <c r="N39" s="46">
        <f>ROUND((#REF!+#REF!)/10000,2)</f>
        <v>30.62</v>
      </c>
      <c r="O39" s="50">
        <f t="shared" si="8"/>
        <v>54.16</v>
      </c>
      <c r="P39" s="50">
        <f>ROUND((#REF!+#REF!)/10000,2)</f>
        <v>0</v>
      </c>
      <c r="Q39" s="50">
        <f t="shared" si="9"/>
        <v>0</v>
      </c>
      <c r="R39" s="44">
        <f>#REF!</f>
        <v>121.52</v>
      </c>
      <c r="S39" s="44">
        <f>#REF!</f>
        <v>6.66</v>
      </c>
      <c r="T39" s="46">
        <f>ROUND((#REF!/#REF!)*100,2)</f>
        <v>6.76</v>
      </c>
      <c r="U39" s="46">
        <f>#REF!</f>
        <v>105.11</v>
      </c>
      <c r="V39" s="44">
        <f>#REF!</f>
        <v>68</v>
      </c>
      <c r="W39" s="44">
        <f>#REF!</f>
        <v>44.43</v>
      </c>
      <c r="X39" s="44">
        <f t="shared" si="10"/>
        <v>65.34</v>
      </c>
      <c r="Y39" s="44">
        <f>ROUND(#REF!/#REF!,2)</f>
        <v>4.6900000000000004</v>
      </c>
      <c r="Z39" s="44">
        <f t="shared" si="11"/>
        <v>6.9</v>
      </c>
      <c r="AA39" s="44">
        <f>ROUND(#REF!/#REF!,2)</f>
        <v>4.28</v>
      </c>
      <c r="AB39" s="44">
        <f t="shared" si="12"/>
        <v>6.29</v>
      </c>
      <c r="AC39" s="44">
        <f>ROUND((#REF!+#REF!+#REF!)/#REF!,2)</f>
        <v>6.74</v>
      </c>
      <c r="AD39" s="44">
        <f t="shared" si="13"/>
        <v>9.91</v>
      </c>
      <c r="AE39" s="44">
        <f t="shared" si="14"/>
        <v>7.86</v>
      </c>
      <c r="AF39" s="44">
        <f t="shared" si="15"/>
        <v>11.56</v>
      </c>
      <c r="AG39" s="44">
        <f>#REF!</f>
        <v>809.32</v>
      </c>
      <c r="AH39" s="44">
        <f>#REF!</f>
        <v>313.29000000000002</v>
      </c>
      <c r="AI39" s="44">
        <f t="shared" si="16"/>
        <v>38.71</v>
      </c>
      <c r="AJ39" s="44">
        <f>ROUND(#REF!/#REF!*#REF!,2)</f>
        <v>128.38</v>
      </c>
      <c r="AK39" s="44">
        <f t="shared" si="17"/>
        <v>15.86</v>
      </c>
      <c r="AL39" s="44">
        <f>ROUND(#REF!/#REF!*#REF!,2)</f>
        <v>52.34</v>
      </c>
      <c r="AM39" s="44">
        <f t="shared" si="18"/>
        <v>6.47</v>
      </c>
      <c r="AN39" s="44">
        <f>ROUND((#REF!+#REF!+#REF!+#REF!)/#REF!*#REF!,2)</f>
        <v>153.12</v>
      </c>
      <c r="AO39" s="44">
        <f t="shared" si="19"/>
        <v>18.920000000000002</v>
      </c>
      <c r="AP39" s="44">
        <f t="shared" si="20"/>
        <v>162.19</v>
      </c>
      <c r="AQ39" s="44">
        <f t="shared" si="21"/>
        <v>20.04</v>
      </c>
    </row>
    <row r="40" spans="1:43">
      <c r="A40" s="53" t="str">
        <f>#REF!</f>
        <v>大田县梅山乡卫生院</v>
      </c>
      <c r="B40" s="46">
        <f>ROUND(#REF!/10000,2)</f>
        <v>12.95</v>
      </c>
      <c r="C40" s="49">
        <f t="shared" si="0"/>
        <v>3.04</v>
      </c>
      <c r="D40" s="46">
        <f>ROUND((#REF!+#REF!+#REF!+#REF!+#REF!+#REF!+#REF!)/10000,2)</f>
        <v>2.2599999999999998</v>
      </c>
      <c r="E40" s="50">
        <f t="shared" si="1"/>
        <v>17.45</v>
      </c>
      <c r="F40" s="46">
        <f t="shared" si="2"/>
        <v>0.78</v>
      </c>
      <c r="G40" s="50">
        <f t="shared" si="3"/>
        <v>6.02</v>
      </c>
      <c r="H40" s="51">
        <f t="shared" si="4"/>
        <v>2.1</v>
      </c>
      <c r="I40" s="56">
        <f t="shared" si="5"/>
        <v>16.22</v>
      </c>
      <c r="J40" s="56">
        <f>ROUND((#REF!+#REF!)/10000,2)</f>
        <v>0.65</v>
      </c>
      <c r="K40" s="56">
        <f t="shared" si="6"/>
        <v>5.0199999999999996</v>
      </c>
      <c r="L40" s="56">
        <f>ROUND((#REF!+#REF!)/10000,2)</f>
        <v>1.45</v>
      </c>
      <c r="M40" s="56">
        <f t="shared" si="7"/>
        <v>11.2</v>
      </c>
      <c r="N40" s="46">
        <f>ROUND((#REF!+#REF!)/10000,2)</f>
        <v>7.81</v>
      </c>
      <c r="O40" s="50">
        <f t="shared" si="8"/>
        <v>60.31</v>
      </c>
      <c r="P40" s="50">
        <f>ROUND((#REF!+#REF!)/10000,2)</f>
        <v>0</v>
      </c>
      <c r="Q40" s="50">
        <f t="shared" si="9"/>
        <v>0</v>
      </c>
      <c r="R40" s="44">
        <f>#REF!</f>
        <v>135.78</v>
      </c>
      <c r="S40" s="44">
        <f>#REF!</f>
        <v>5.46</v>
      </c>
      <c r="T40" s="46">
        <f>ROUND((#REF!/#REF!)*100,2)</f>
        <v>2.35</v>
      </c>
      <c r="U40" s="46">
        <f>#REF!</f>
        <v>30.71</v>
      </c>
      <c r="V40" s="44">
        <f>#REF!</f>
        <v>45.63</v>
      </c>
      <c r="W40" s="44">
        <f>#REF!</f>
        <v>31.88</v>
      </c>
      <c r="X40" s="44">
        <f t="shared" si="10"/>
        <v>69.87</v>
      </c>
      <c r="Y40" s="44">
        <f>ROUND(#REF!/#REF!,2)</f>
        <v>2.08</v>
      </c>
      <c r="Z40" s="44">
        <f t="shared" si="11"/>
        <v>4.5599999999999996</v>
      </c>
      <c r="AA40" s="44">
        <f>ROUND(#REF!/#REF!,2)</f>
        <v>1.42</v>
      </c>
      <c r="AB40" s="44">
        <f t="shared" si="12"/>
        <v>3.11</v>
      </c>
      <c r="AC40" s="44">
        <f>ROUND((#REF!+#REF!+#REF!)/#REF!,2)</f>
        <v>8.2899999999999991</v>
      </c>
      <c r="AD40" s="44">
        <f t="shared" si="13"/>
        <v>18.170000000000002</v>
      </c>
      <c r="AE40" s="44">
        <f t="shared" si="14"/>
        <v>1.96</v>
      </c>
      <c r="AF40" s="44">
        <f t="shared" si="15"/>
        <v>4.29</v>
      </c>
      <c r="AG40" s="44">
        <f>#REF!</f>
        <v>741.36</v>
      </c>
      <c r="AH40" s="44">
        <f>#REF!</f>
        <v>232.32</v>
      </c>
      <c r="AI40" s="44">
        <f t="shared" si="16"/>
        <v>31.34</v>
      </c>
      <c r="AJ40" s="44">
        <f>ROUND(#REF!/#REF!*#REF!,2)</f>
        <v>229.88</v>
      </c>
      <c r="AK40" s="44">
        <f t="shared" si="17"/>
        <v>31.01</v>
      </c>
      <c r="AL40" s="44">
        <f>ROUND(#REF!/#REF!*#REF!,2)</f>
        <v>79.12</v>
      </c>
      <c r="AM40" s="44">
        <f t="shared" si="18"/>
        <v>10.67</v>
      </c>
      <c r="AN40" s="44">
        <f>ROUND((#REF!+#REF!+#REF!+#REF!)/#REF!*#REF!,2)</f>
        <v>112.78</v>
      </c>
      <c r="AO40" s="44">
        <f t="shared" si="19"/>
        <v>15.21</v>
      </c>
      <c r="AP40" s="44">
        <f t="shared" si="20"/>
        <v>87.26</v>
      </c>
      <c r="AQ40" s="44">
        <f t="shared" si="21"/>
        <v>11.77</v>
      </c>
    </row>
    <row r="41" spans="1:43">
      <c r="A41" s="53" t="str">
        <f>#REF!</f>
        <v>大田县屏山乡卫生院</v>
      </c>
      <c r="B41" s="46">
        <f>ROUND(#REF!/10000,2)</f>
        <v>8.75</v>
      </c>
      <c r="C41" s="49">
        <f t="shared" si="0"/>
        <v>3.25</v>
      </c>
      <c r="D41" s="46">
        <f>ROUND((#REF!+#REF!+#REF!+#REF!+#REF!+#REF!+#REF!)/10000,2)</f>
        <v>1.86</v>
      </c>
      <c r="E41" s="50">
        <f t="shared" si="1"/>
        <v>21.26</v>
      </c>
      <c r="F41" s="46">
        <f t="shared" si="2"/>
        <v>1.39</v>
      </c>
      <c r="G41" s="50">
        <f t="shared" si="3"/>
        <v>15.89</v>
      </c>
      <c r="H41" s="51">
        <f t="shared" si="4"/>
        <v>0.59</v>
      </c>
      <c r="I41" s="56">
        <f t="shared" si="5"/>
        <v>6.74</v>
      </c>
      <c r="J41" s="56">
        <f>ROUND((#REF!+#REF!)/10000,2)</f>
        <v>0.09</v>
      </c>
      <c r="K41" s="56">
        <f t="shared" si="6"/>
        <v>1.03</v>
      </c>
      <c r="L41" s="56">
        <f>ROUND((#REF!+#REF!)/10000,2)</f>
        <v>0.5</v>
      </c>
      <c r="M41" s="56">
        <f t="shared" si="7"/>
        <v>5.71</v>
      </c>
      <c r="N41" s="46">
        <f>ROUND((#REF!+#REF!)/10000,2)</f>
        <v>4.91</v>
      </c>
      <c r="O41" s="50">
        <f t="shared" si="8"/>
        <v>56.11</v>
      </c>
      <c r="P41" s="50">
        <f>ROUND((#REF!+#REF!)/10000,2)</f>
        <v>0</v>
      </c>
      <c r="Q41" s="50">
        <f t="shared" si="9"/>
        <v>0</v>
      </c>
      <c r="R41" s="44">
        <f>#REF!</f>
        <v>141.04</v>
      </c>
      <c r="S41" s="44">
        <f>#REF!</f>
        <v>5.17</v>
      </c>
      <c r="T41" s="46">
        <f>ROUND((#REF!/#REF!)*100,2)</f>
        <v>3.12</v>
      </c>
      <c r="U41" s="46">
        <f>#REF!</f>
        <v>42.58</v>
      </c>
      <c r="V41" s="44">
        <f>#REF!</f>
        <v>77.430000000000007</v>
      </c>
      <c r="W41" s="44">
        <f>#REF!</f>
        <v>49.22</v>
      </c>
      <c r="X41" s="44">
        <f t="shared" si="10"/>
        <v>63.57</v>
      </c>
      <c r="Y41" s="44">
        <f>ROUND(#REF!/#REF!,2)</f>
        <v>1.3</v>
      </c>
      <c r="Z41" s="44">
        <f t="shared" si="11"/>
        <v>1.68</v>
      </c>
      <c r="AA41" s="44">
        <f>ROUND(#REF!/#REF!,2)</f>
        <v>0.38</v>
      </c>
      <c r="AB41" s="44">
        <f t="shared" si="12"/>
        <v>0.49</v>
      </c>
      <c r="AC41" s="44">
        <f>ROUND((#REF!+#REF!+#REF!)/#REF!,2)</f>
        <v>16.63</v>
      </c>
      <c r="AD41" s="44">
        <f t="shared" si="13"/>
        <v>21.48</v>
      </c>
      <c r="AE41" s="44">
        <f t="shared" si="14"/>
        <v>9.9000000000000092</v>
      </c>
      <c r="AF41" s="44">
        <f t="shared" si="15"/>
        <v>12.78</v>
      </c>
      <c r="AG41" s="44">
        <f>#REF!</f>
        <v>729.18</v>
      </c>
      <c r="AH41" s="44">
        <f>#REF!</f>
        <v>293.76</v>
      </c>
      <c r="AI41" s="44">
        <f t="shared" si="16"/>
        <v>40.29</v>
      </c>
      <c r="AJ41" s="44">
        <f>ROUND(#REF!/#REF!*#REF!,2)</f>
        <v>104.42</v>
      </c>
      <c r="AK41" s="44">
        <f t="shared" si="17"/>
        <v>14.32</v>
      </c>
      <c r="AL41" s="44">
        <f>ROUND(#REF!/#REF!*#REF!,2)</f>
        <v>15.46</v>
      </c>
      <c r="AM41" s="44">
        <f t="shared" si="18"/>
        <v>2.12</v>
      </c>
      <c r="AN41" s="44">
        <f>ROUND((#REF!+#REF!+#REF!+#REF!)/#REF!*#REF!,2)</f>
        <v>152.93</v>
      </c>
      <c r="AO41" s="44">
        <f t="shared" si="19"/>
        <v>20.97</v>
      </c>
      <c r="AP41" s="44">
        <f t="shared" si="20"/>
        <v>162.61000000000001</v>
      </c>
      <c r="AQ41" s="44">
        <f t="shared" si="21"/>
        <v>22.3</v>
      </c>
    </row>
    <row r="42" spans="1:43">
      <c r="A42" s="53" t="str">
        <f>#REF!</f>
        <v>大田县奇韬镇卫生院</v>
      </c>
      <c r="B42" s="46">
        <f>ROUND(#REF!/10000,2)</f>
        <v>11.43</v>
      </c>
      <c r="C42" s="49">
        <f t="shared" si="0"/>
        <v>4.0999999999999996</v>
      </c>
      <c r="D42" s="46">
        <f>ROUND((#REF!+#REF!+#REF!+#REF!+#REF!+#REF!+#REF!)/10000,2)</f>
        <v>2.48</v>
      </c>
      <c r="E42" s="50">
        <f t="shared" si="1"/>
        <v>21.7</v>
      </c>
      <c r="F42" s="46">
        <f t="shared" si="2"/>
        <v>1.62</v>
      </c>
      <c r="G42" s="50">
        <f t="shared" si="3"/>
        <v>14.17</v>
      </c>
      <c r="H42" s="51">
        <f t="shared" si="4"/>
        <v>1.08</v>
      </c>
      <c r="I42" s="56">
        <f t="shared" si="5"/>
        <v>9.4499999999999993</v>
      </c>
      <c r="J42" s="56">
        <f>ROUND((#REF!+#REF!)/10000,2)</f>
        <v>0.16</v>
      </c>
      <c r="K42" s="56">
        <f t="shared" si="6"/>
        <v>1.4</v>
      </c>
      <c r="L42" s="56">
        <f>ROUND((#REF!+#REF!)/10000,2)</f>
        <v>0.92</v>
      </c>
      <c r="M42" s="56">
        <f t="shared" si="7"/>
        <v>8.0500000000000007</v>
      </c>
      <c r="N42" s="46">
        <f>ROUND((#REF!+#REF!)/10000,2)</f>
        <v>6.25</v>
      </c>
      <c r="O42" s="50">
        <f t="shared" si="8"/>
        <v>54.68</v>
      </c>
      <c r="P42" s="50">
        <f>ROUND((#REF!+#REF!)/10000,2)</f>
        <v>0</v>
      </c>
      <c r="Q42" s="50">
        <f t="shared" si="9"/>
        <v>0</v>
      </c>
      <c r="R42" s="44">
        <f>#REF!</f>
        <v>106.42</v>
      </c>
      <c r="S42" s="44">
        <f>#REF!</f>
        <v>6.75</v>
      </c>
      <c r="T42" s="46">
        <f>ROUND((#REF!/#REF!)*100,2)</f>
        <v>6.15</v>
      </c>
      <c r="U42" s="46">
        <f>#REF!</f>
        <v>34.630000000000003</v>
      </c>
      <c r="V42" s="44">
        <f>#REF!</f>
        <v>63.13</v>
      </c>
      <c r="W42" s="44">
        <f>#REF!</f>
        <v>43.07</v>
      </c>
      <c r="X42" s="44">
        <f t="shared" si="10"/>
        <v>68.22</v>
      </c>
      <c r="Y42" s="44">
        <f>ROUND(#REF!/#REF!,2)</f>
        <v>1.39</v>
      </c>
      <c r="Z42" s="44">
        <f t="shared" si="11"/>
        <v>2.2000000000000002</v>
      </c>
      <c r="AA42" s="44">
        <f>ROUND(#REF!/#REF!,2)</f>
        <v>1</v>
      </c>
      <c r="AB42" s="44">
        <f t="shared" si="12"/>
        <v>1.58</v>
      </c>
      <c r="AC42" s="44">
        <f>ROUND((#REF!+#REF!+#REF!)/#REF!,2)</f>
        <v>12</v>
      </c>
      <c r="AD42" s="44">
        <f t="shared" si="13"/>
        <v>19.010000000000002</v>
      </c>
      <c r="AE42" s="44">
        <f t="shared" si="14"/>
        <v>5.67</v>
      </c>
      <c r="AF42" s="44">
        <f t="shared" si="15"/>
        <v>8.99</v>
      </c>
      <c r="AG42" s="44">
        <f>#REF!</f>
        <v>718.34</v>
      </c>
      <c r="AH42" s="44">
        <f>#REF!</f>
        <v>234.7</v>
      </c>
      <c r="AI42" s="44">
        <f t="shared" si="16"/>
        <v>32.67</v>
      </c>
      <c r="AJ42" s="44">
        <f>ROUND(#REF!/#REF!*#REF!,2)</f>
        <v>125.72</v>
      </c>
      <c r="AK42" s="44">
        <f t="shared" si="17"/>
        <v>17.5</v>
      </c>
      <c r="AL42" s="44">
        <f>ROUND(#REF!/#REF!*#REF!,2)</f>
        <v>8.64</v>
      </c>
      <c r="AM42" s="44">
        <f t="shared" si="18"/>
        <v>1.2</v>
      </c>
      <c r="AN42" s="44">
        <f>ROUND((#REF!+#REF!+#REF!+#REF!)/#REF!*#REF!,2)</f>
        <v>187.41</v>
      </c>
      <c r="AO42" s="44">
        <f t="shared" si="19"/>
        <v>26.09</v>
      </c>
      <c r="AP42" s="44">
        <f t="shared" si="20"/>
        <v>161.87</v>
      </c>
      <c r="AQ42" s="44">
        <f t="shared" si="21"/>
        <v>22.54</v>
      </c>
    </row>
    <row r="43" spans="1:43">
      <c r="A43" s="53" t="str">
        <f>#REF!</f>
        <v>大田县前坪乡卫生院</v>
      </c>
      <c r="B43" s="46">
        <f>ROUND(#REF!/10000,2)</f>
        <v>3.53</v>
      </c>
      <c r="C43" s="49">
        <f t="shared" si="0"/>
        <v>1.1399999999999999</v>
      </c>
      <c r="D43" s="46">
        <f>ROUND((#REF!+#REF!+#REF!+#REF!+#REF!+#REF!+#REF!)/10000,2)</f>
        <v>0.95</v>
      </c>
      <c r="E43" s="50">
        <f t="shared" si="1"/>
        <v>26.91</v>
      </c>
      <c r="F43" s="46">
        <f t="shared" si="2"/>
        <v>0.19</v>
      </c>
      <c r="G43" s="50">
        <f t="shared" si="3"/>
        <v>5.3800000000000097</v>
      </c>
      <c r="H43" s="51">
        <f t="shared" si="4"/>
        <v>0.23</v>
      </c>
      <c r="I43" s="56">
        <f t="shared" si="5"/>
        <v>6.52</v>
      </c>
      <c r="J43" s="56">
        <f>ROUND((#REF!+#REF!)/10000,2)</f>
        <v>0.04</v>
      </c>
      <c r="K43" s="56">
        <f t="shared" si="6"/>
        <v>1.1299999999999999</v>
      </c>
      <c r="L43" s="56">
        <f>ROUND((#REF!+#REF!)/10000,2)</f>
        <v>0.19</v>
      </c>
      <c r="M43" s="56">
        <f t="shared" si="7"/>
        <v>5.38</v>
      </c>
      <c r="N43" s="46">
        <f>ROUND((#REF!+#REF!)/10000,2)</f>
        <v>2.16</v>
      </c>
      <c r="O43" s="50">
        <f t="shared" si="8"/>
        <v>61.19</v>
      </c>
      <c r="P43" s="50">
        <f>ROUND((#REF!+#REF!)/10000,2)</f>
        <v>0</v>
      </c>
      <c r="Q43" s="50">
        <f t="shared" si="9"/>
        <v>0</v>
      </c>
      <c r="R43" s="44">
        <f>#REF!</f>
        <v>127.48</v>
      </c>
      <c r="S43" s="44">
        <f>#REF!</f>
        <v>6</v>
      </c>
      <c r="T43" s="46">
        <f>ROUND((#REF!/#REF!)*100,2)</f>
        <v>2.0499999999999998</v>
      </c>
      <c r="U43" s="46">
        <f>#REF!</f>
        <v>34.840000000000003</v>
      </c>
      <c r="V43" s="44">
        <f>#REF!</f>
        <v>64.680000000000007</v>
      </c>
      <c r="W43" s="44">
        <f>#REF!</f>
        <v>41.93</v>
      </c>
      <c r="X43" s="44">
        <f t="shared" si="10"/>
        <v>64.83</v>
      </c>
      <c r="Y43" s="44">
        <f>ROUND(#REF!/#REF!,2)</f>
        <v>2.19</v>
      </c>
      <c r="Z43" s="44">
        <f t="shared" si="11"/>
        <v>3.39</v>
      </c>
      <c r="AA43" s="44">
        <f>ROUND(#REF!/#REF!,2)</f>
        <v>0.51</v>
      </c>
      <c r="AB43" s="44">
        <f t="shared" si="12"/>
        <v>0.79</v>
      </c>
      <c r="AC43" s="44">
        <f>ROUND((#REF!+#REF!+#REF!)/#REF!,2)</f>
        <v>18.5</v>
      </c>
      <c r="AD43" s="44">
        <f t="shared" si="13"/>
        <v>28.6</v>
      </c>
      <c r="AE43" s="44">
        <f t="shared" si="14"/>
        <v>1.55</v>
      </c>
      <c r="AF43" s="44">
        <f t="shared" si="15"/>
        <v>2.39</v>
      </c>
      <c r="AG43" s="44">
        <f>#REF!</f>
        <v>764.88</v>
      </c>
      <c r="AH43" s="44">
        <f>#REF!</f>
        <v>354.06</v>
      </c>
      <c r="AI43" s="44">
        <f t="shared" si="16"/>
        <v>46.29</v>
      </c>
      <c r="AJ43" s="44">
        <f>ROUND(#REF!/#REF!*#REF!,2)</f>
        <v>108.22</v>
      </c>
      <c r="AK43" s="44">
        <f t="shared" si="17"/>
        <v>14.15</v>
      </c>
      <c r="AL43" s="44">
        <f>ROUND(#REF!/#REF!*#REF!,2)</f>
        <v>17.059999999999999</v>
      </c>
      <c r="AM43" s="44">
        <f t="shared" si="18"/>
        <v>2.23</v>
      </c>
      <c r="AN43" s="44">
        <f>ROUND((#REF!+#REF!+#REF!+#REF!)/#REF!*#REF!,2)</f>
        <v>153.11000000000001</v>
      </c>
      <c r="AO43" s="44">
        <f t="shared" si="19"/>
        <v>20.02</v>
      </c>
      <c r="AP43" s="44">
        <f t="shared" si="20"/>
        <v>132.43</v>
      </c>
      <c r="AQ43" s="44">
        <f t="shared" si="21"/>
        <v>17.309999999999999</v>
      </c>
    </row>
    <row r="44" spans="1:43">
      <c r="A44" s="53" t="str">
        <f>#REF!</f>
        <v>大田县上京镇卫生院</v>
      </c>
      <c r="B44" s="46">
        <f>ROUND(#REF!/10000,2)</f>
        <v>25.89</v>
      </c>
      <c r="C44" s="49">
        <f t="shared" si="0"/>
        <v>8.67</v>
      </c>
      <c r="D44" s="46">
        <f>ROUND((#REF!+#REF!+#REF!+#REF!+#REF!+#REF!+#REF!)/10000,2)</f>
        <v>4.21</v>
      </c>
      <c r="E44" s="50">
        <f t="shared" si="1"/>
        <v>16.260000000000002</v>
      </c>
      <c r="F44" s="46">
        <f t="shared" si="2"/>
        <v>4.46</v>
      </c>
      <c r="G44" s="50">
        <f t="shared" si="3"/>
        <v>17.23</v>
      </c>
      <c r="H44" s="51">
        <f t="shared" si="4"/>
        <v>2.68</v>
      </c>
      <c r="I44" s="56">
        <f t="shared" si="5"/>
        <v>10.35</v>
      </c>
      <c r="J44" s="56">
        <f>ROUND((#REF!+#REF!)/10000,2)</f>
        <v>0.6</v>
      </c>
      <c r="K44" s="56">
        <f t="shared" si="6"/>
        <v>2.3199999999999998</v>
      </c>
      <c r="L44" s="56">
        <f>ROUND((#REF!+#REF!)/10000,2)</f>
        <v>2.08</v>
      </c>
      <c r="M44" s="56">
        <f t="shared" si="7"/>
        <v>8.0299999999999994</v>
      </c>
      <c r="N44" s="46">
        <f>ROUND((#REF!+#REF!)/10000,2)</f>
        <v>14.54</v>
      </c>
      <c r="O44" s="50">
        <f t="shared" si="8"/>
        <v>56.16</v>
      </c>
      <c r="P44" s="50">
        <f>ROUND((#REF!+#REF!)/10000,2)</f>
        <v>0</v>
      </c>
      <c r="Q44" s="50">
        <f t="shared" si="9"/>
        <v>0</v>
      </c>
      <c r="R44" s="44">
        <f>#REF!</f>
        <v>120.16</v>
      </c>
      <c r="S44" s="44">
        <f>#REF!</f>
        <v>5.72</v>
      </c>
      <c r="T44" s="46">
        <f>ROUND((#REF!/#REF!)*100,2)</f>
        <v>1.84</v>
      </c>
      <c r="U44" s="46">
        <f>#REF!</f>
        <v>54.19</v>
      </c>
      <c r="V44" s="44">
        <f>#REF!</f>
        <v>64.930000000000007</v>
      </c>
      <c r="W44" s="44">
        <f>#REF!</f>
        <v>38.479999999999997</v>
      </c>
      <c r="X44" s="44">
        <f t="shared" si="10"/>
        <v>59.26</v>
      </c>
      <c r="Y44" s="44">
        <f>ROUND(#REF!/#REF!,2)</f>
        <v>4.76</v>
      </c>
      <c r="Z44" s="44">
        <f t="shared" si="11"/>
        <v>7.33</v>
      </c>
      <c r="AA44" s="44">
        <f>ROUND(#REF!/#REF!,2)</f>
        <v>1.17</v>
      </c>
      <c r="AB44" s="44">
        <f t="shared" si="12"/>
        <v>1.8</v>
      </c>
      <c r="AC44" s="44">
        <f>ROUND((#REF!+#REF!+#REF!)/#REF!,2)</f>
        <v>9.61</v>
      </c>
      <c r="AD44" s="44">
        <f t="shared" si="13"/>
        <v>14.8</v>
      </c>
      <c r="AE44" s="44">
        <f t="shared" si="14"/>
        <v>10.91</v>
      </c>
      <c r="AF44" s="44">
        <f t="shared" si="15"/>
        <v>16.809999999999999</v>
      </c>
      <c r="AG44" s="44">
        <f>#REF!</f>
        <v>687.32</v>
      </c>
      <c r="AH44" s="44">
        <f>#REF!</f>
        <v>271.07</v>
      </c>
      <c r="AI44" s="44">
        <f t="shared" si="16"/>
        <v>39.44</v>
      </c>
      <c r="AJ44" s="44">
        <f>ROUND(#REF!/#REF!*#REF!,2)</f>
        <v>80.83</v>
      </c>
      <c r="AK44" s="44">
        <f t="shared" si="17"/>
        <v>11.76</v>
      </c>
      <c r="AL44" s="44">
        <f>ROUND(#REF!/#REF!*#REF!,2)</f>
        <v>35.270000000000003</v>
      </c>
      <c r="AM44" s="44">
        <f t="shared" si="18"/>
        <v>5.13</v>
      </c>
      <c r="AN44" s="44">
        <f>ROUND((#REF!+#REF!+#REF!+#REF!)/#REF!*#REF!,2)</f>
        <v>165.35</v>
      </c>
      <c r="AO44" s="44">
        <f t="shared" si="19"/>
        <v>24.06</v>
      </c>
      <c r="AP44" s="44">
        <f t="shared" si="20"/>
        <v>134.80000000000001</v>
      </c>
      <c r="AQ44" s="44">
        <f t="shared" si="21"/>
        <v>19.61</v>
      </c>
    </row>
    <row r="45" spans="1:43">
      <c r="A45" s="53" t="str">
        <f>#REF!</f>
        <v>大田县石牌镇卫生院</v>
      </c>
      <c r="B45" s="46">
        <f>ROUND(#REF!/10000,2)</f>
        <v>17.559999999999999</v>
      </c>
      <c r="C45" s="49">
        <f t="shared" si="0"/>
        <v>6.81</v>
      </c>
      <c r="D45" s="46">
        <f>ROUND((#REF!+#REF!+#REF!+#REF!+#REF!+#REF!+#REF!)/10000,2)</f>
        <v>3.23</v>
      </c>
      <c r="E45" s="50">
        <f t="shared" si="1"/>
        <v>18.39</v>
      </c>
      <c r="F45" s="46">
        <f t="shared" si="2"/>
        <v>3.58</v>
      </c>
      <c r="G45" s="50">
        <f t="shared" si="3"/>
        <v>20.39</v>
      </c>
      <c r="H45" s="51">
        <f t="shared" si="4"/>
        <v>1.75</v>
      </c>
      <c r="I45" s="56">
        <f t="shared" si="5"/>
        <v>9.9700000000000006</v>
      </c>
      <c r="J45" s="56">
        <f>ROUND((#REF!+#REF!)/10000,2)</f>
        <v>0.24</v>
      </c>
      <c r="K45" s="56">
        <f t="shared" si="6"/>
        <v>1.37</v>
      </c>
      <c r="L45" s="56">
        <f>ROUND((#REF!+#REF!)/10000,2)</f>
        <v>1.51</v>
      </c>
      <c r="M45" s="56">
        <f t="shared" si="7"/>
        <v>8.6</v>
      </c>
      <c r="N45" s="46">
        <f>ROUND((#REF!+#REF!)/10000,2)</f>
        <v>9</v>
      </c>
      <c r="O45" s="50">
        <f t="shared" si="8"/>
        <v>51.25</v>
      </c>
      <c r="P45" s="50">
        <f>ROUND((#REF!+#REF!)/10000,2)</f>
        <v>0</v>
      </c>
      <c r="Q45" s="50">
        <f t="shared" si="9"/>
        <v>0</v>
      </c>
      <c r="R45" s="44">
        <f>#REF!</f>
        <v>146.38999999999999</v>
      </c>
      <c r="S45" s="44">
        <f>#REF!</f>
        <v>4.84</v>
      </c>
      <c r="T45" s="46">
        <f>ROUND((#REF!/#REF!)*100,2)</f>
        <v>4.49</v>
      </c>
      <c r="U45" s="46">
        <f>#REF!</f>
        <v>30.9</v>
      </c>
      <c r="V45" s="44">
        <f>#REF!</f>
        <v>47.86</v>
      </c>
      <c r="W45" s="44">
        <f>#REF!</f>
        <v>30.4</v>
      </c>
      <c r="X45" s="44">
        <f t="shared" si="10"/>
        <v>63.52</v>
      </c>
      <c r="Y45" s="44">
        <f>ROUND(#REF!/#REF!,2)</f>
        <v>0.4</v>
      </c>
      <c r="Z45" s="44">
        <f t="shared" si="11"/>
        <v>0.84</v>
      </c>
      <c r="AA45" s="44">
        <f>ROUND(#REF!/#REF!,2)</f>
        <v>0.17</v>
      </c>
      <c r="AB45" s="44">
        <f t="shared" si="12"/>
        <v>0.36</v>
      </c>
      <c r="AC45" s="44">
        <f>ROUND((#REF!+#REF!+#REF!)/#REF!,2)</f>
        <v>7.86</v>
      </c>
      <c r="AD45" s="44">
        <f t="shared" si="13"/>
        <v>16.420000000000002</v>
      </c>
      <c r="AE45" s="44">
        <f t="shared" si="14"/>
        <v>9.0299999999999994</v>
      </c>
      <c r="AF45" s="44">
        <f t="shared" si="15"/>
        <v>18.86</v>
      </c>
      <c r="AG45" s="44">
        <f>#REF!</f>
        <v>708.53</v>
      </c>
      <c r="AH45" s="44">
        <f>#REF!</f>
        <v>232.03</v>
      </c>
      <c r="AI45" s="44">
        <f t="shared" si="16"/>
        <v>32.75</v>
      </c>
      <c r="AJ45" s="44">
        <f>ROUND(#REF!/#REF!*#REF!,2)</f>
        <v>143.81</v>
      </c>
      <c r="AK45" s="44">
        <f t="shared" si="17"/>
        <v>20.3</v>
      </c>
      <c r="AL45" s="44">
        <f>ROUND(#REF!/#REF!*#REF!,2)</f>
        <v>20.79</v>
      </c>
      <c r="AM45" s="44">
        <f t="shared" si="18"/>
        <v>2.93</v>
      </c>
      <c r="AN45" s="44">
        <f>ROUND((#REF!+#REF!+#REF!+#REF!)/#REF!*#REF!,2)</f>
        <v>151.22999999999999</v>
      </c>
      <c r="AO45" s="44">
        <f t="shared" si="19"/>
        <v>21.34</v>
      </c>
      <c r="AP45" s="44">
        <f t="shared" si="20"/>
        <v>160.66999999999999</v>
      </c>
      <c r="AQ45" s="44">
        <f t="shared" si="21"/>
        <v>22.68</v>
      </c>
    </row>
    <row r="46" spans="1:43">
      <c r="A46" s="53" t="str">
        <f>#REF!</f>
        <v>大田县太华镇卫生院</v>
      </c>
      <c r="B46" s="46">
        <f>ROUND(#REF!/10000,2)</f>
        <v>32.83</v>
      </c>
      <c r="C46" s="49">
        <f t="shared" si="0"/>
        <v>10.039999999999999</v>
      </c>
      <c r="D46" s="46">
        <f>ROUND((#REF!+#REF!+#REF!+#REF!+#REF!+#REF!+#REF!)/10000,2)</f>
        <v>5.31</v>
      </c>
      <c r="E46" s="50">
        <f t="shared" si="1"/>
        <v>16.170000000000002</v>
      </c>
      <c r="F46" s="46">
        <f t="shared" si="2"/>
        <v>4.7300000000000004</v>
      </c>
      <c r="G46" s="50">
        <f t="shared" si="3"/>
        <v>14.41</v>
      </c>
      <c r="H46" s="51">
        <f t="shared" si="4"/>
        <v>3.69</v>
      </c>
      <c r="I46" s="56">
        <f t="shared" si="5"/>
        <v>11.24</v>
      </c>
      <c r="J46" s="56">
        <f>ROUND((#REF!+#REF!)/10000,2)</f>
        <v>1.36</v>
      </c>
      <c r="K46" s="56">
        <f t="shared" si="6"/>
        <v>4.1399999999999997</v>
      </c>
      <c r="L46" s="56">
        <f>ROUND((#REF!+#REF!)/10000,2)</f>
        <v>2.33</v>
      </c>
      <c r="M46" s="56">
        <f t="shared" si="7"/>
        <v>7.1</v>
      </c>
      <c r="N46" s="46">
        <f>ROUND((#REF!+#REF!)/10000,2)</f>
        <v>19.100000000000001</v>
      </c>
      <c r="O46" s="50">
        <f t="shared" si="8"/>
        <v>58.18</v>
      </c>
      <c r="P46" s="50">
        <f>ROUND((#REF!+#REF!)/10000,2)</f>
        <v>0</v>
      </c>
      <c r="Q46" s="50">
        <f t="shared" si="9"/>
        <v>0</v>
      </c>
      <c r="R46" s="44">
        <f>#REF!</f>
        <v>169.63</v>
      </c>
      <c r="S46" s="44">
        <f>#REF!</f>
        <v>4.5599999999999996</v>
      </c>
      <c r="T46" s="46">
        <f>ROUND((#REF!/#REF!)*100,2)</f>
        <v>9.06</v>
      </c>
      <c r="U46" s="46">
        <f>#REF!</f>
        <v>58.13</v>
      </c>
      <c r="V46" s="44">
        <f>#REF!</f>
        <v>72.27</v>
      </c>
      <c r="W46" s="44">
        <f>#REF!</f>
        <v>49.04</v>
      </c>
      <c r="X46" s="44">
        <f t="shared" si="10"/>
        <v>67.86</v>
      </c>
      <c r="Y46" s="44">
        <f>ROUND(#REF!/#REF!,2)</f>
        <v>2.04</v>
      </c>
      <c r="Z46" s="44">
        <f t="shared" si="11"/>
        <v>2.82</v>
      </c>
      <c r="AA46" s="44">
        <f>ROUND(#REF!/#REF!,2)</f>
        <v>3.57</v>
      </c>
      <c r="AB46" s="44">
        <f t="shared" si="12"/>
        <v>4.9400000000000004</v>
      </c>
      <c r="AC46" s="44">
        <f>ROUND((#REF!+#REF!+#REF!)/#REF!,2)</f>
        <v>10.92</v>
      </c>
      <c r="AD46" s="44">
        <f t="shared" si="13"/>
        <v>15.11</v>
      </c>
      <c r="AE46" s="44">
        <f t="shared" si="14"/>
        <v>6.7</v>
      </c>
      <c r="AF46" s="44">
        <f t="shared" si="15"/>
        <v>9.27</v>
      </c>
      <c r="AG46" s="44">
        <f>#REF!</f>
        <v>773.51</v>
      </c>
      <c r="AH46" s="44">
        <f>#REF!</f>
        <v>364.16</v>
      </c>
      <c r="AI46" s="44">
        <f t="shared" si="16"/>
        <v>47.08</v>
      </c>
      <c r="AJ46" s="44">
        <f>ROUND(#REF!/#REF!*#REF!,2)</f>
        <v>92.69</v>
      </c>
      <c r="AK46" s="44">
        <f t="shared" si="17"/>
        <v>11.98</v>
      </c>
      <c r="AL46" s="44">
        <f>ROUND(#REF!/#REF!*#REF!,2)</f>
        <v>24.82</v>
      </c>
      <c r="AM46" s="44">
        <f t="shared" si="18"/>
        <v>3.21</v>
      </c>
      <c r="AN46" s="44">
        <f>ROUND((#REF!+#REF!+#REF!+#REF!)/#REF!*#REF!,2)</f>
        <v>134.41</v>
      </c>
      <c r="AO46" s="44">
        <f t="shared" si="19"/>
        <v>17.38</v>
      </c>
      <c r="AP46" s="44">
        <f t="shared" si="20"/>
        <v>157.43</v>
      </c>
      <c r="AQ46" s="44">
        <f t="shared" si="21"/>
        <v>20.350000000000001</v>
      </c>
    </row>
    <row r="47" spans="1:43">
      <c r="A47" s="53" t="str">
        <f>#REF!</f>
        <v>大田县桃源中心卫生院</v>
      </c>
      <c r="B47" s="46">
        <f>ROUND(#REF!/10000,2)</f>
        <v>20.8</v>
      </c>
      <c r="C47" s="49">
        <f t="shared" si="0"/>
        <v>7.89</v>
      </c>
      <c r="D47" s="46">
        <f>ROUND((#REF!+#REF!+#REF!+#REF!+#REF!+#REF!+#REF!)/10000,2)</f>
        <v>3.78</v>
      </c>
      <c r="E47" s="50">
        <f t="shared" si="1"/>
        <v>18.170000000000002</v>
      </c>
      <c r="F47" s="46">
        <f t="shared" si="2"/>
        <v>4.1100000000000003</v>
      </c>
      <c r="G47" s="50">
        <f t="shared" si="3"/>
        <v>19.77</v>
      </c>
      <c r="H47" s="51">
        <f t="shared" si="4"/>
        <v>2.95</v>
      </c>
      <c r="I47" s="56">
        <f t="shared" si="5"/>
        <v>14.18</v>
      </c>
      <c r="J47" s="56">
        <f>ROUND((#REF!+#REF!)/10000,2)</f>
        <v>0.87</v>
      </c>
      <c r="K47" s="56">
        <f t="shared" si="6"/>
        <v>4.18</v>
      </c>
      <c r="L47" s="56">
        <f>ROUND((#REF!+#REF!)/10000,2)</f>
        <v>2.08</v>
      </c>
      <c r="M47" s="56">
        <f t="shared" si="7"/>
        <v>10</v>
      </c>
      <c r="N47" s="46">
        <f>ROUND((#REF!+#REF!)/10000,2)</f>
        <v>9.9600000000000009</v>
      </c>
      <c r="O47" s="50">
        <f t="shared" si="8"/>
        <v>47.88</v>
      </c>
      <c r="P47" s="50">
        <f>ROUND((#REF!+#REF!)/10000,2)</f>
        <v>0</v>
      </c>
      <c r="Q47" s="50">
        <f t="shared" si="9"/>
        <v>0</v>
      </c>
      <c r="R47" s="44">
        <f>#REF!</f>
        <v>147.09</v>
      </c>
      <c r="S47" s="44">
        <f>#REF!</f>
        <v>4.47</v>
      </c>
      <c r="T47" s="46">
        <f>ROUND((#REF!/#REF!)*100,2)</f>
        <v>6.61</v>
      </c>
      <c r="U47" s="46">
        <f>#REF!</f>
        <v>48.03</v>
      </c>
      <c r="V47" s="44">
        <f>#REF!</f>
        <v>71.12</v>
      </c>
      <c r="W47" s="44">
        <f>#REF!</f>
        <v>42.16</v>
      </c>
      <c r="X47" s="44">
        <f t="shared" si="10"/>
        <v>59.28</v>
      </c>
      <c r="Y47" s="44">
        <f>ROUND(#REF!/#REF!,2)</f>
        <v>3.72</v>
      </c>
      <c r="Z47" s="44">
        <f t="shared" si="11"/>
        <v>5.23</v>
      </c>
      <c r="AA47" s="44">
        <f>ROUND(#REF!/#REF!,2)</f>
        <v>2.81</v>
      </c>
      <c r="AB47" s="44">
        <f t="shared" si="12"/>
        <v>3.95</v>
      </c>
      <c r="AC47" s="44">
        <f>ROUND((#REF!+#REF!+#REF!)/#REF!,2)</f>
        <v>11.79</v>
      </c>
      <c r="AD47" s="44">
        <f t="shared" si="13"/>
        <v>16.579999999999998</v>
      </c>
      <c r="AE47" s="44">
        <f t="shared" si="14"/>
        <v>10.64</v>
      </c>
      <c r="AF47" s="44">
        <f t="shared" si="15"/>
        <v>14.96</v>
      </c>
      <c r="AG47" s="44">
        <f>#REF!</f>
        <v>657.49</v>
      </c>
      <c r="AH47" s="44">
        <f>#REF!</f>
        <v>192.43</v>
      </c>
      <c r="AI47" s="44">
        <f t="shared" si="16"/>
        <v>29.27</v>
      </c>
      <c r="AJ47" s="44">
        <f>ROUND(#REF!/#REF!*#REF!,2)</f>
        <v>117.27</v>
      </c>
      <c r="AK47" s="44">
        <f t="shared" si="17"/>
        <v>17.84</v>
      </c>
      <c r="AL47" s="44">
        <f>ROUND(#REF!/#REF!*#REF!,2)</f>
        <v>30</v>
      </c>
      <c r="AM47" s="44">
        <f t="shared" si="18"/>
        <v>4.5599999999999996</v>
      </c>
      <c r="AN47" s="44">
        <f>ROUND((#REF!+#REF!+#REF!+#REF!)/#REF!*#REF!,2)</f>
        <v>136.84</v>
      </c>
      <c r="AO47" s="44">
        <f t="shared" si="19"/>
        <v>20.81</v>
      </c>
      <c r="AP47" s="44">
        <f t="shared" si="20"/>
        <v>180.95</v>
      </c>
      <c r="AQ47" s="44">
        <f t="shared" si="21"/>
        <v>27.52</v>
      </c>
    </row>
    <row r="48" spans="1:43">
      <c r="A48" s="53" t="str">
        <f>#REF!</f>
        <v>大田县文江乡卫生院</v>
      </c>
      <c r="B48" s="46">
        <f>ROUND(#REF!/10000,2)</f>
        <v>17.53</v>
      </c>
      <c r="C48" s="49">
        <f t="shared" si="0"/>
        <v>6.13</v>
      </c>
      <c r="D48" s="46">
        <f>ROUND((#REF!+#REF!+#REF!+#REF!+#REF!+#REF!+#REF!)/10000,2)</f>
        <v>3.22</v>
      </c>
      <c r="E48" s="50">
        <f t="shared" si="1"/>
        <v>18.37</v>
      </c>
      <c r="F48" s="46">
        <f t="shared" si="2"/>
        <v>2.91</v>
      </c>
      <c r="G48" s="50">
        <f t="shared" si="3"/>
        <v>16.600000000000001</v>
      </c>
      <c r="H48" s="51">
        <f t="shared" si="4"/>
        <v>1.61</v>
      </c>
      <c r="I48" s="56">
        <f t="shared" si="5"/>
        <v>9.18</v>
      </c>
      <c r="J48" s="56">
        <f>ROUND((#REF!+#REF!)/10000,2)</f>
        <v>0.34</v>
      </c>
      <c r="K48" s="56">
        <f t="shared" si="6"/>
        <v>1.94</v>
      </c>
      <c r="L48" s="56">
        <f>ROUND((#REF!+#REF!)/10000,2)</f>
        <v>1.27</v>
      </c>
      <c r="M48" s="56">
        <f t="shared" si="7"/>
        <v>7.24</v>
      </c>
      <c r="N48" s="46">
        <f>ROUND((#REF!+#REF!)/10000,2)</f>
        <v>9.7899999999999991</v>
      </c>
      <c r="O48" s="50">
        <f t="shared" si="8"/>
        <v>55.85</v>
      </c>
      <c r="P48" s="50">
        <f>ROUND((#REF!+#REF!)/10000,2)</f>
        <v>0</v>
      </c>
      <c r="Q48" s="50">
        <f t="shared" si="9"/>
        <v>0</v>
      </c>
      <c r="R48" s="44">
        <f>#REF!</f>
        <v>124.86</v>
      </c>
      <c r="S48" s="44">
        <f>#REF!</f>
        <v>6.04</v>
      </c>
      <c r="T48" s="46">
        <f>ROUND((#REF!/#REF!)*100,2)</f>
        <v>6.2</v>
      </c>
      <c r="U48" s="46">
        <f>#REF!</f>
        <v>68.13</v>
      </c>
      <c r="V48" s="44">
        <f>#REF!</f>
        <v>68.47</v>
      </c>
      <c r="W48" s="44">
        <f>#REF!</f>
        <v>48.59</v>
      </c>
      <c r="X48" s="44">
        <f t="shared" si="10"/>
        <v>70.97</v>
      </c>
      <c r="Y48" s="44">
        <f>ROUND(#REF!/#REF!,2)</f>
        <v>2.11</v>
      </c>
      <c r="Z48" s="44">
        <f t="shared" si="11"/>
        <v>3.08</v>
      </c>
      <c r="AA48" s="44">
        <f>ROUND(#REF!/#REF!,2)</f>
        <v>1.55</v>
      </c>
      <c r="AB48" s="44">
        <f t="shared" si="12"/>
        <v>2.2599999999999998</v>
      </c>
      <c r="AC48" s="44">
        <f>ROUND((#REF!+#REF!+#REF!)/#REF!,2)</f>
        <v>10.27</v>
      </c>
      <c r="AD48" s="44">
        <f t="shared" si="13"/>
        <v>15</v>
      </c>
      <c r="AE48" s="44">
        <f t="shared" si="14"/>
        <v>5.95</v>
      </c>
      <c r="AF48" s="44">
        <f t="shared" si="15"/>
        <v>8.69</v>
      </c>
      <c r="AG48" s="44">
        <f>#REF!</f>
        <v>754.15</v>
      </c>
      <c r="AH48" s="44">
        <f>#REF!</f>
        <v>231.94</v>
      </c>
      <c r="AI48" s="44">
        <f t="shared" si="16"/>
        <v>30.76</v>
      </c>
      <c r="AJ48" s="44">
        <f>ROUND(#REF!/#REF!*#REF!,2)</f>
        <v>106.6</v>
      </c>
      <c r="AK48" s="44">
        <f t="shared" si="17"/>
        <v>14.14</v>
      </c>
      <c r="AL48" s="44">
        <f>ROUND(#REF!/#REF!*#REF!,2)</f>
        <v>10.7</v>
      </c>
      <c r="AM48" s="44">
        <f t="shared" si="18"/>
        <v>1.42</v>
      </c>
      <c r="AN48" s="44">
        <f>ROUND((#REF!+#REF!+#REF!+#REF!)/#REF!*#REF!,2)</f>
        <v>180.38</v>
      </c>
      <c r="AO48" s="44">
        <f t="shared" si="19"/>
        <v>23.92</v>
      </c>
      <c r="AP48" s="44">
        <f t="shared" si="20"/>
        <v>224.53</v>
      </c>
      <c r="AQ48" s="44">
        <f t="shared" si="21"/>
        <v>29.76</v>
      </c>
    </row>
    <row r="49" spans="1:43">
      <c r="A49" s="53" t="str">
        <f>#REF!</f>
        <v>大田县吴山乡卫生院</v>
      </c>
      <c r="B49" s="46">
        <f>ROUND(#REF!/10000,2)</f>
        <v>10.52</v>
      </c>
      <c r="C49" s="49">
        <f t="shared" si="0"/>
        <v>3.6</v>
      </c>
      <c r="D49" s="46">
        <f>ROUND((#REF!+#REF!+#REF!+#REF!+#REF!+#REF!+#REF!)/10000,2)</f>
        <v>2.48</v>
      </c>
      <c r="E49" s="50">
        <f t="shared" si="1"/>
        <v>23.57</v>
      </c>
      <c r="F49" s="46">
        <f t="shared" si="2"/>
        <v>1.1200000000000001</v>
      </c>
      <c r="G49" s="50">
        <f t="shared" si="3"/>
        <v>10.65</v>
      </c>
      <c r="H49" s="51">
        <f t="shared" si="4"/>
        <v>0.87</v>
      </c>
      <c r="I49" s="56">
        <f t="shared" si="5"/>
        <v>8.27</v>
      </c>
      <c r="J49" s="56">
        <f>ROUND((#REF!+#REF!)/10000,2)</f>
        <v>0.12</v>
      </c>
      <c r="K49" s="56">
        <f t="shared" si="6"/>
        <v>1.1399999999999999</v>
      </c>
      <c r="L49" s="56">
        <f>ROUND((#REF!+#REF!)/10000,2)</f>
        <v>0.75</v>
      </c>
      <c r="M49" s="56">
        <f t="shared" si="7"/>
        <v>7.13</v>
      </c>
      <c r="N49" s="46">
        <f>ROUND((#REF!+#REF!)/10000,2)</f>
        <v>6.05</v>
      </c>
      <c r="O49" s="50">
        <f t="shared" si="8"/>
        <v>57.51</v>
      </c>
      <c r="P49" s="50">
        <f>ROUND((#REF!+#REF!)/10000,2)</f>
        <v>0</v>
      </c>
      <c r="Q49" s="50">
        <f t="shared" si="9"/>
        <v>0</v>
      </c>
      <c r="R49" s="44">
        <f>#REF!</f>
        <v>119.56</v>
      </c>
      <c r="S49" s="44">
        <f>#REF!</f>
        <v>6.6</v>
      </c>
      <c r="T49" s="46">
        <f>ROUND((#REF!/#REF!)*100,2)</f>
        <v>2.87</v>
      </c>
      <c r="U49" s="46">
        <f>#REF!</f>
        <v>67.099999999999994</v>
      </c>
      <c r="V49" s="44">
        <f>#REF!</f>
        <v>74.3</v>
      </c>
      <c r="W49" s="44">
        <f>#REF!</f>
        <v>49.87</v>
      </c>
      <c r="X49" s="44">
        <f t="shared" si="10"/>
        <v>67.12</v>
      </c>
      <c r="Y49" s="44">
        <f>ROUND(#REF!/#REF!,2)</f>
        <v>0.74</v>
      </c>
      <c r="Z49" s="44">
        <f t="shared" si="11"/>
        <v>1</v>
      </c>
      <c r="AA49" s="44">
        <f>ROUND(#REF!/#REF!,2)</f>
        <v>0</v>
      </c>
      <c r="AB49" s="44">
        <f t="shared" si="12"/>
        <v>0</v>
      </c>
      <c r="AC49" s="44">
        <f>ROUND((#REF!+#REF!+#REF!)/#REF!,2)</f>
        <v>16.8</v>
      </c>
      <c r="AD49" s="44">
        <f t="shared" si="13"/>
        <v>22.61</v>
      </c>
      <c r="AE49" s="44">
        <f t="shared" si="14"/>
        <v>6.89</v>
      </c>
      <c r="AF49" s="44">
        <f t="shared" si="15"/>
        <v>9.27</v>
      </c>
      <c r="AG49" s="44">
        <f>#REF!</f>
        <v>789.1</v>
      </c>
      <c r="AH49" s="44">
        <f>#REF!</f>
        <v>207.57</v>
      </c>
      <c r="AI49" s="44">
        <f t="shared" si="16"/>
        <v>26.3</v>
      </c>
      <c r="AJ49" s="44">
        <f>ROUND(#REF!/#REF!*#REF!,2)</f>
        <v>213.45</v>
      </c>
      <c r="AK49" s="44">
        <f t="shared" si="17"/>
        <v>27.05</v>
      </c>
      <c r="AL49" s="44">
        <f>ROUND(#REF!/#REF!*#REF!,2)</f>
        <v>37.82</v>
      </c>
      <c r="AM49" s="44">
        <f t="shared" si="18"/>
        <v>4.79</v>
      </c>
      <c r="AN49" s="44">
        <f>ROUND((#REF!+#REF!+#REF!+#REF!)/#REF!*#REF!,2)</f>
        <v>210.88</v>
      </c>
      <c r="AO49" s="44">
        <f t="shared" si="19"/>
        <v>26.72</v>
      </c>
      <c r="AP49" s="44">
        <f t="shared" si="20"/>
        <v>119.38</v>
      </c>
      <c r="AQ49" s="44">
        <f t="shared" si="21"/>
        <v>15.14</v>
      </c>
    </row>
    <row r="50" spans="1:43">
      <c r="A50" s="53" t="str">
        <f>#REF!</f>
        <v>大田县武陵乡卫生院</v>
      </c>
      <c r="B50" s="46">
        <f>ROUND(#REF!/10000,2)</f>
        <v>9.52</v>
      </c>
      <c r="C50" s="49">
        <f t="shared" si="0"/>
        <v>3.25</v>
      </c>
      <c r="D50" s="46">
        <f>ROUND((#REF!+#REF!+#REF!+#REF!+#REF!+#REF!+#REF!)/10000,2)</f>
        <v>1.93</v>
      </c>
      <c r="E50" s="50">
        <f t="shared" si="1"/>
        <v>20.27</v>
      </c>
      <c r="F50" s="46">
        <f t="shared" si="2"/>
        <v>1.32</v>
      </c>
      <c r="G50" s="50">
        <f t="shared" si="3"/>
        <v>13.86</v>
      </c>
      <c r="H50" s="51">
        <f t="shared" si="4"/>
        <v>1.22</v>
      </c>
      <c r="I50" s="56">
        <f t="shared" si="5"/>
        <v>12.82</v>
      </c>
      <c r="J50" s="56">
        <f>ROUND((#REF!+#REF!)/10000,2)</f>
        <v>0.12</v>
      </c>
      <c r="K50" s="56">
        <f t="shared" si="6"/>
        <v>1.26</v>
      </c>
      <c r="L50" s="56">
        <f>ROUND((#REF!+#REF!)/10000,2)</f>
        <v>1.1000000000000001</v>
      </c>
      <c r="M50" s="56">
        <f t="shared" si="7"/>
        <v>11.55</v>
      </c>
      <c r="N50" s="46">
        <f>ROUND((#REF!+#REF!)/10000,2)</f>
        <v>5.05</v>
      </c>
      <c r="O50" s="50">
        <f t="shared" si="8"/>
        <v>53.05</v>
      </c>
      <c r="P50" s="50">
        <f>ROUND((#REF!+#REF!)/10000,2)</f>
        <v>0</v>
      </c>
      <c r="Q50" s="50">
        <f t="shared" si="9"/>
        <v>0</v>
      </c>
      <c r="R50" s="44">
        <f>#REF!</f>
        <v>102.26</v>
      </c>
      <c r="S50" s="44">
        <f>#REF!</f>
        <v>7.68</v>
      </c>
      <c r="T50" s="46">
        <f>ROUND((#REF!/#REF!)*100,2)</f>
        <v>6.84</v>
      </c>
      <c r="U50" s="46">
        <f>#REF!</f>
        <v>57.5</v>
      </c>
      <c r="V50" s="44">
        <f>#REF!</f>
        <v>70.150000000000006</v>
      </c>
      <c r="W50" s="44">
        <f>#REF!</f>
        <v>50.47</v>
      </c>
      <c r="X50" s="44">
        <f t="shared" si="10"/>
        <v>71.95</v>
      </c>
      <c r="Y50" s="44">
        <f>ROUND(#REF!/#REF!,2)</f>
        <v>1.1499999999999999</v>
      </c>
      <c r="Z50" s="44">
        <f t="shared" si="11"/>
        <v>1.64</v>
      </c>
      <c r="AA50" s="44">
        <f>ROUND(#REF!/#REF!,2)</f>
        <v>0.17</v>
      </c>
      <c r="AB50" s="44">
        <f t="shared" si="12"/>
        <v>0.24</v>
      </c>
      <c r="AC50" s="44">
        <f>ROUND((#REF!+#REF!+#REF!)/#REF!,2)</f>
        <v>14.29</v>
      </c>
      <c r="AD50" s="44">
        <f t="shared" si="13"/>
        <v>20.37</v>
      </c>
      <c r="AE50" s="44">
        <f t="shared" si="14"/>
        <v>4.0700000000000101</v>
      </c>
      <c r="AF50" s="44">
        <f t="shared" si="15"/>
        <v>5.8</v>
      </c>
      <c r="AG50" s="44">
        <f>#REF!</f>
        <v>785.36</v>
      </c>
      <c r="AH50" s="44">
        <f>#REF!</f>
        <v>227.71</v>
      </c>
      <c r="AI50" s="44">
        <f t="shared" si="16"/>
        <v>28.99</v>
      </c>
      <c r="AJ50" s="44">
        <f>ROUND(#REF!/#REF!*#REF!,2)</f>
        <v>190.3</v>
      </c>
      <c r="AK50" s="44">
        <f t="shared" si="17"/>
        <v>24.23</v>
      </c>
      <c r="AL50" s="44">
        <f>ROUND(#REF!/#REF!*#REF!,2)</f>
        <v>19.21</v>
      </c>
      <c r="AM50" s="44">
        <f t="shared" si="18"/>
        <v>2.4500000000000002</v>
      </c>
      <c r="AN50" s="44">
        <f>ROUND((#REF!+#REF!+#REF!+#REF!)/#REF!*#REF!,2)</f>
        <v>158.68</v>
      </c>
      <c r="AO50" s="44">
        <f t="shared" si="19"/>
        <v>20.2</v>
      </c>
      <c r="AP50" s="44">
        <f t="shared" si="20"/>
        <v>189.46</v>
      </c>
      <c r="AQ50" s="44">
        <f t="shared" si="21"/>
        <v>24.13</v>
      </c>
    </row>
    <row r="51" spans="1:43">
      <c r="A51" s="53" t="str">
        <f>#REF!</f>
        <v>大田县谢洋乡卫生院</v>
      </c>
      <c r="B51" s="46">
        <f>ROUND(#REF!/10000,2)</f>
        <v>7.35</v>
      </c>
      <c r="C51" s="49">
        <f t="shared" si="0"/>
        <v>1.59</v>
      </c>
      <c r="D51" s="46">
        <f>ROUND((#REF!+#REF!+#REF!+#REF!+#REF!+#REF!+#REF!)/10000,2)</f>
        <v>1.05</v>
      </c>
      <c r="E51" s="50">
        <f t="shared" si="1"/>
        <v>14.29</v>
      </c>
      <c r="F51" s="46">
        <f t="shared" si="2"/>
        <v>0.54</v>
      </c>
      <c r="G51" s="50">
        <f t="shared" si="3"/>
        <v>7.34</v>
      </c>
      <c r="H51" s="51">
        <f t="shared" si="4"/>
        <v>1.66</v>
      </c>
      <c r="I51" s="56">
        <f t="shared" si="5"/>
        <v>22.59</v>
      </c>
      <c r="J51" s="56">
        <f>ROUND((#REF!+#REF!)/10000,2)</f>
        <v>0.49</v>
      </c>
      <c r="K51" s="56">
        <f t="shared" si="6"/>
        <v>6.67</v>
      </c>
      <c r="L51" s="56">
        <f>ROUND((#REF!+#REF!)/10000,2)</f>
        <v>1.17</v>
      </c>
      <c r="M51" s="56">
        <f t="shared" si="7"/>
        <v>15.92</v>
      </c>
      <c r="N51" s="46">
        <f>ROUND((#REF!+#REF!)/10000,2)</f>
        <v>4.0999999999999996</v>
      </c>
      <c r="O51" s="50">
        <f t="shared" si="8"/>
        <v>55.78</v>
      </c>
      <c r="P51" s="50">
        <f>ROUND((#REF!+#REF!)/10000,2)</f>
        <v>0</v>
      </c>
      <c r="Q51" s="50">
        <f t="shared" si="9"/>
        <v>0</v>
      </c>
      <c r="R51" s="44">
        <f>#REF!</f>
        <v>116.42</v>
      </c>
      <c r="S51" s="44">
        <f>#REF!</f>
        <v>5.13</v>
      </c>
      <c r="T51" s="46">
        <f>ROUND((#REF!/#REF!)*100,2)</f>
        <v>8.56</v>
      </c>
      <c r="U51" s="46">
        <f>#REF!</f>
        <v>43.2</v>
      </c>
      <c r="V51" s="44">
        <f>#REF!</f>
        <v>53.65</v>
      </c>
      <c r="W51" s="44">
        <f>#REF!</f>
        <v>35.200000000000003</v>
      </c>
      <c r="X51" s="44">
        <f t="shared" si="10"/>
        <v>65.61</v>
      </c>
      <c r="Y51" s="44">
        <f>ROUND(#REF!/#REF!,2)</f>
        <v>6.58</v>
      </c>
      <c r="Z51" s="44">
        <f t="shared" si="11"/>
        <v>12.26</v>
      </c>
      <c r="AA51" s="44">
        <f>ROUND(#REF!/#REF!,2)</f>
        <v>4.49</v>
      </c>
      <c r="AB51" s="44">
        <f t="shared" si="12"/>
        <v>8.3699999999999992</v>
      </c>
      <c r="AC51" s="44">
        <f>ROUND((#REF!+#REF!+#REF!)/#REF!,2)</f>
        <v>6.99</v>
      </c>
      <c r="AD51" s="44">
        <f t="shared" si="13"/>
        <v>13.03</v>
      </c>
      <c r="AE51" s="44">
        <f t="shared" si="14"/>
        <v>0.38999999999999502</v>
      </c>
      <c r="AF51" s="44">
        <f t="shared" si="15"/>
        <v>0.73000000000000398</v>
      </c>
      <c r="AG51" s="44">
        <f>#REF!</f>
        <v>597.23</v>
      </c>
      <c r="AH51" s="44">
        <f>#REF!</f>
        <v>272.25</v>
      </c>
      <c r="AI51" s="44">
        <f t="shared" si="16"/>
        <v>45.59</v>
      </c>
      <c r="AJ51" s="44">
        <f>ROUND(#REF!/#REF!*#REF!,2)</f>
        <v>118.44</v>
      </c>
      <c r="AK51" s="44">
        <f t="shared" si="17"/>
        <v>19.829999999999998</v>
      </c>
      <c r="AL51" s="44">
        <f>ROUND(#REF!/#REF!*#REF!,2)</f>
        <v>29.44</v>
      </c>
      <c r="AM51" s="44">
        <f t="shared" si="18"/>
        <v>4.93</v>
      </c>
      <c r="AN51" s="44">
        <f>ROUND((#REF!+#REF!+#REF!+#REF!)/#REF!*#REF!,2)</f>
        <v>93.71</v>
      </c>
      <c r="AO51" s="44">
        <f t="shared" si="19"/>
        <v>15.69</v>
      </c>
      <c r="AP51" s="44">
        <f t="shared" si="20"/>
        <v>83.39</v>
      </c>
      <c r="AQ51" s="44">
        <f t="shared" si="21"/>
        <v>13.96</v>
      </c>
    </row>
    <row r="52" spans="1:43">
      <c r="A52" s="53" t="str">
        <f>#REF!</f>
        <v>明溪县枫溪卫生院</v>
      </c>
      <c r="B52" s="46">
        <f>ROUND(#REF!/10000,2)</f>
        <v>2.3199999999999998</v>
      </c>
      <c r="C52" s="49">
        <f t="shared" si="0"/>
        <v>1.29</v>
      </c>
      <c r="D52" s="46">
        <f>ROUND((#REF!+#REF!+#REF!+#REF!+#REF!+#REF!+#REF!)/10000,2)</f>
        <v>0.95</v>
      </c>
      <c r="E52" s="50">
        <f t="shared" si="1"/>
        <v>40.950000000000003</v>
      </c>
      <c r="F52" s="46">
        <f t="shared" si="2"/>
        <v>0.34</v>
      </c>
      <c r="G52" s="50">
        <f t="shared" si="3"/>
        <v>14.65</v>
      </c>
      <c r="H52" s="51">
        <f t="shared" si="4"/>
        <v>0.01</v>
      </c>
      <c r="I52" s="56">
        <f t="shared" si="5"/>
        <v>0.43</v>
      </c>
      <c r="J52" s="56">
        <f>ROUND((#REF!+#REF!)/10000,2)</f>
        <v>0</v>
      </c>
      <c r="K52" s="56">
        <f t="shared" si="6"/>
        <v>0</v>
      </c>
      <c r="L52" s="56">
        <f>ROUND((#REF!+#REF!)/10000,2)</f>
        <v>0.01</v>
      </c>
      <c r="M52" s="56">
        <f t="shared" si="7"/>
        <v>0.43</v>
      </c>
      <c r="N52" s="46">
        <f>ROUND((#REF!+#REF!)/10000,2)</f>
        <v>1.02</v>
      </c>
      <c r="O52" s="50">
        <f t="shared" si="8"/>
        <v>43.97</v>
      </c>
      <c r="P52" s="50">
        <f>ROUND((#REF!+#REF!)/10000,2)</f>
        <v>0</v>
      </c>
      <c r="Q52" s="50">
        <f t="shared" si="9"/>
        <v>0</v>
      </c>
      <c r="R52" s="44">
        <f>#REF!</f>
        <v>98.29</v>
      </c>
      <c r="S52" s="44">
        <f>#REF!</f>
        <v>4</v>
      </c>
      <c r="T52" s="46">
        <f>ROUND((#REF!/#REF!)*100,2)</f>
        <v>4.72</v>
      </c>
      <c r="U52" s="46">
        <f>#REF!</f>
        <v>21.94</v>
      </c>
      <c r="V52" s="44">
        <f>#REF!</f>
        <v>45.81</v>
      </c>
      <c r="W52" s="44">
        <f>#REF!</f>
        <v>21.44</v>
      </c>
      <c r="X52" s="44">
        <f t="shared" si="10"/>
        <v>46.8</v>
      </c>
      <c r="Y52" s="44">
        <f>ROUND(#REF!/#REF!,2)</f>
        <v>0.2</v>
      </c>
      <c r="Z52" s="44">
        <f t="shared" si="11"/>
        <v>0.44</v>
      </c>
      <c r="AA52" s="44">
        <f>ROUND(#REF!/#REF!,2)</f>
        <v>0.05</v>
      </c>
      <c r="AB52" s="44">
        <f t="shared" si="12"/>
        <v>0.11</v>
      </c>
      <c r="AC52" s="44">
        <f>ROUND((#REF!+#REF!+#REF!)/#REF!,2)</f>
        <v>17.239999999999998</v>
      </c>
      <c r="AD52" s="44">
        <f t="shared" si="13"/>
        <v>37.630000000000003</v>
      </c>
      <c r="AE52" s="44">
        <f t="shared" si="14"/>
        <v>6.88</v>
      </c>
      <c r="AF52" s="44">
        <f t="shared" si="15"/>
        <v>15.02</v>
      </c>
      <c r="AG52" s="44">
        <f>#REF!</f>
        <v>393.16</v>
      </c>
      <c r="AH52" s="44">
        <f>#REF!</f>
        <v>148.08000000000001</v>
      </c>
      <c r="AI52" s="44">
        <f t="shared" si="16"/>
        <v>37.659999999999997</v>
      </c>
      <c r="AJ52" s="44">
        <f>ROUND(#REF!/#REF!*#REF!,2)</f>
        <v>1.06</v>
      </c>
      <c r="AK52" s="44">
        <f t="shared" si="17"/>
        <v>0.27</v>
      </c>
      <c r="AL52" s="44">
        <f>ROUND(#REF!/#REF!*#REF!,2)</f>
        <v>0</v>
      </c>
      <c r="AM52" s="44">
        <f t="shared" si="18"/>
        <v>0</v>
      </c>
      <c r="AN52" s="44">
        <f>ROUND((#REF!+#REF!+#REF!+#REF!)/#REF!*#REF!,2)</f>
        <v>193.59</v>
      </c>
      <c r="AO52" s="44">
        <f t="shared" si="19"/>
        <v>49.24</v>
      </c>
      <c r="AP52" s="44">
        <f t="shared" si="20"/>
        <v>50.43</v>
      </c>
      <c r="AQ52" s="44">
        <f t="shared" si="21"/>
        <v>12.83</v>
      </c>
    </row>
    <row r="53" spans="1:43">
      <c r="A53" s="53" t="str">
        <f>#REF!</f>
        <v>明溪县盖洋中心卫生院</v>
      </c>
      <c r="B53" s="46">
        <f>ROUND(#REF!/10000,2)</f>
        <v>2.93</v>
      </c>
      <c r="C53" s="49">
        <f t="shared" si="0"/>
        <v>1.44</v>
      </c>
      <c r="D53" s="46">
        <f>ROUND((#REF!+#REF!+#REF!+#REF!+#REF!+#REF!+#REF!)/10000,2)</f>
        <v>1.2</v>
      </c>
      <c r="E53" s="50">
        <f t="shared" si="1"/>
        <v>40.96</v>
      </c>
      <c r="F53" s="46">
        <f t="shared" si="2"/>
        <v>0.24</v>
      </c>
      <c r="G53" s="50">
        <f t="shared" si="3"/>
        <v>8.18</v>
      </c>
      <c r="H53" s="51">
        <f t="shared" si="4"/>
        <v>0.06</v>
      </c>
      <c r="I53" s="56">
        <f t="shared" si="5"/>
        <v>2.0499999999999998</v>
      </c>
      <c r="J53" s="56">
        <f>ROUND((#REF!+#REF!)/10000,2)</f>
        <v>0.01</v>
      </c>
      <c r="K53" s="56">
        <f t="shared" si="6"/>
        <v>0.34</v>
      </c>
      <c r="L53" s="56">
        <f>ROUND((#REF!+#REF!)/10000,2)</f>
        <v>0.05</v>
      </c>
      <c r="M53" s="56">
        <f t="shared" si="7"/>
        <v>1.71</v>
      </c>
      <c r="N53" s="46">
        <f>ROUND((#REF!+#REF!)/10000,2)</f>
        <v>1.43</v>
      </c>
      <c r="O53" s="50">
        <f t="shared" si="8"/>
        <v>48.81</v>
      </c>
      <c r="P53" s="50">
        <f>ROUND((#REF!+#REF!)/10000,2)</f>
        <v>0</v>
      </c>
      <c r="Q53" s="50">
        <f t="shared" si="9"/>
        <v>0</v>
      </c>
      <c r="R53" s="44">
        <f>#REF!</f>
        <v>87.74</v>
      </c>
      <c r="S53" s="44">
        <f>#REF!</f>
        <v>7.67</v>
      </c>
      <c r="T53" s="46">
        <f>ROUND((#REF!/#REF!)*100,2)</f>
        <v>0.46</v>
      </c>
      <c r="U53" s="46">
        <f>#REF!</f>
        <v>2.4700000000000002</v>
      </c>
      <c r="V53" s="44">
        <f>#REF!</f>
        <v>41.94</v>
      </c>
      <c r="W53" s="44">
        <f>#REF!</f>
        <v>20.75</v>
      </c>
      <c r="X53" s="44">
        <f t="shared" si="10"/>
        <v>49.48</v>
      </c>
      <c r="Y53" s="44">
        <f>ROUND(#REF!/#REF!,2)</f>
        <v>0.71</v>
      </c>
      <c r="Z53" s="44">
        <f t="shared" si="11"/>
        <v>1.69</v>
      </c>
      <c r="AA53" s="44">
        <f>ROUND(#REF!/#REF!,2)</f>
        <v>0.03</v>
      </c>
      <c r="AB53" s="44">
        <f t="shared" si="12"/>
        <v>7.0000000000000007E-2</v>
      </c>
      <c r="AC53" s="44">
        <f>ROUND((#REF!+#REF!+#REF!)/#REF!,2)</f>
        <v>17.52</v>
      </c>
      <c r="AD53" s="44">
        <f t="shared" si="13"/>
        <v>41.77</v>
      </c>
      <c r="AE53" s="44">
        <f t="shared" si="14"/>
        <v>2.93</v>
      </c>
      <c r="AF53" s="44">
        <f t="shared" si="15"/>
        <v>6.99</v>
      </c>
      <c r="AG53" s="44">
        <f>#REF!</f>
        <v>672.97</v>
      </c>
      <c r="AH53" s="44">
        <f>#REF!</f>
        <v>253.49</v>
      </c>
      <c r="AI53" s="44">
        <f t="shared" si="16"/>
        <v>37.67</v>
      </c>
      <c r="AJ53" s="44">
        <f>ROUND(#REF!/#REF!*#REF!,2)</f>
        <v>0</v>
      </c>
      <c r="AK53" s="44">
        <f t="shared" si="17"/>
        <v>0</v>
      </c>
      <c r="AL53" s="44">
        <f>ROUND(#REF!/#REF!*#REF!,2)</f>
        <v>30.01</v>
      </c>
      <c r="AM53" s="44">
        <f t="shared" si="18"/>
        <v>4.46</v>
      </c>
      <c r="AN53" s="44">
        <f>ROUND((#REF!+#REF!+#REF!+#REF!)/#REF!*#REF!,2)</f>
        <v>188.75</v>
      </c>
      <c r="AO53" s="44">
        <f t="shared" si="19"/>
        <v>28.05</v>
      </c>
      <c r="AP53" s="44">
        <f t="shared" si="20"/>
        <v>200.72</v>
      </c>
      <c r="AQ53" s="44">
        <f t="shared" si="21"/>
        <v>29.82</v>
      </c>
    </row>
    <row r="54" spans="1:43">
      <c r="A54" s="53" t="str">
        <f>#REF!</f>
        <v>明溪县瀚仙卫生院</v>
      </c>
      <c r="B54" s="46">
        <f>ROUND(#REF!/10000,2)</f>
        <v>1.68</v>
      </c>
      <c r="C54" s="49">
        <f t="shared" si="0"/>
        <v>0.77</v>
      </c>
      <c r="D54" s="46">
        <f>ROUND((#REF!+#REF!+#REF!+#REF!+#REF!+#REF!+#REF!)/10000,2)</f>
        <v>0.64</v>
      </c>
      <c r="E54" s="50">
        <f t="shared" si="1"/>
        <v>38.1</v>
      </c>
      <c r="F54" s="46">
        <f t="shared" si="2"/>
        <v>0.13</v>
      </c>
      <c r="G54" s="50">
        <f t="shared" si="3"/>
        <v>7.73</v>
      </c>
      <c r="H54" s="51">
        <f t="shared" si="4"/>
        <v>0.11</v>
      </c>
      <c r="I54" s="56">
        <f t="shared" si="5"/>
        <v>6.55</v>
      </c>
      <c r="J54" s="56">
        <f>ROUND((#REF!+#REF!)/10000,2)</f>
        <v>0.02</v>
      </c>
      <c r="K54" s="56">
        <f t="shared" si="6"/>
        <v>1.19</v>
      </c>
      <c r="L54" s="56">
        <f>ROUND((#REF!+#REF!)/10000,2)</f>
        <v>0.09</v>
      </c>
      <c r="M54" s="56">
        <f t="shared" si="7"/>
        <v>5.36</v>
      </c>
      <c r="N54" s="46">
        <f>ROUND((#REF!+#REF!)/10000,2)</f>
        <v>0.77</v>
      </c>
      <c r="O54" s="50">
        <f t="shared" si="8"/>
        <v>45.83</v>
      </c>
      <c r="P54" s="50">
        <f>ROUND((#REF!+#REF!)/10000,2)</f>
        <v>0.03</v>
      </c>
      <c r="Q54" s="50">
        <f t="shared" si="9"/>
        <v>1.79</v>
      </c>
      <c r="R54" s="44">
        <f>#REF!</f>
        <v>287.63</v>
      </c>
      <c r="S54" s="44">
        <f>#REF!</f>
        <v>2.91</v>
      </c>
      <c r="T54" s="46">
        <f>ROUND((#REF!/#REF!)*100,2)</f>
        <v>5.88</v>
      </c>
      <c r="U54" s="46">
        <f>#REF!</f>
        <v>8.6</v>
      </c>
      <c r="V54" s="44">
        <f>#REF!</f>
        <v>40.47</v>
      </c>
      <c r="W54" s="44">
        <f>#REF!</f>
        <v>19.899999999999999</v>
      </c>
      <c r="X54" s="44">
        <f t="shared" si="10"/>
        <v>49.17</v>
      </c>
      <c r="Y54" s="44">
        <f>ROUND(#REF!/#REF!,2)</f>
        <v>0.42</v>
      </c>
      <c r="Z54" s="44">
        <f t="shared" si="11"/>
        <v>1.04</v>
      </c>
      <c r="AA54" s="44">
        <f>ROUND(#REF!/#REF!,2)</f>
        <v>0.08</v>
      </c>
      <c r="AB54" s="44">
        <f t="shared" si="12"/>
        <v>0.2</v>
      </c>
      <c r="AC54" s="44">
        <f>ROUND((#REF!+#REF!+#REF!)/#REF!,2)</f>
        <v>18.309999999999999</v>
      </c>
      <c r="AD54" s="44">
        <f t="shared" si="13"/>
        <v>45.24</v>
      </c>
      <c r="AE54" s="44">
        <f t="shared" si="14"/>
        <v>1.76</v>
      </c>
      <c r="AF54" s="44">
        <f t="shared" si="15"/>
        <v>4.3499999999999899</v>
      </c>
      <c r="AG54" s="44">
        <f>#REF!</f>
        <v>837</v>
      </c>
      <c r="AH54" s="44">
        <f>#REF!</f>
        <v>365.15</v>
      </c>
      <c r="AI54" s="44">
        <f t="shared" si="16"/>
        <v>43.63</v>
      </c>
      <c r="AJ54" s="44">
        <f>ROUND(#REF!/#REF!*#REF!,2)</f>
        <v>74.3</v>
      </c>
      <c r="AK54" s="44">
        <f t="shared" si="17"/>
        <v>8.8800000000000008</v>
      </c>
      <c r="AL54" s="44">
        <f>ROUND(#REF!/#REF!*#REF!,2)</f>
        <v>21.23</v>
      </c>
      <c r="AM54" s="44">
        <f t="shared" si="18"/>
        <v>2.54</v>
      </c>
      <c r="AN54" s="44">
        <f>ROUND((#REF!+#REF!+#REF!+#REF!)/#REF!*#REF!,2)</f>
        <v>269.18</v>
      </c>
      <c r="AO54" s="44">
        <f t="shared" si="19"/>
        <v>32.159999999999997</v>
      </c>
      <c r="AP54" s="44">
        <f t="shared" si="20"/>
        <v>107.14</v>
      </c>
      <c r="AQ54" s="44">
        <f t="shared" si="21"/>
        <v>12.79</v>
      </c>
    </row>
    <row r="55" spans="1:43">
      <c r="A55" s="53" t="str">
        <f>#REF!</f>
        <v>明溪县胡坊卫生院</v>
      </c>
      <c r="B55" s="46">
        <f>ROUND(#REF!/10000,2)</f>
        <v>4.25</v>
      </c>
      <c r="C55" s="49">
        <f t="shared" si="0"/>
        <v>1.92</v>
      </c>
      <c r="D55" s="46">
        <f>ROUND((#REF!+#REF!+#REF!+#REF!+#REF!+#REF!+#REF!)/10000,2)</f>
        <v>1.47</v>
      </c>
      <c r="E55" s="50">
        <f t="shared" si="1"/>
        <v>34.590000000000003</v>
      </c>
      <c r="F55" s="46">
        <f t="shared" si="2"/>
        <v>0.45</v>
      </c>
      <c r="G55" s="50">
        <f t="shared" si="3"/>
        <v>10.59</v>
      </c>
      <c r="H55" s="51">
        <f t="shared" si="4"/>
        <v>0.15</v>
      </c>
      <c r="I55" s="56">
        <f t="shared" si="5"/>
        <v>3.53</v>
      </c>
      <c r="J55" s="56">
        <f>ROUND((#REF!+#REF!)/10000,2)</f>
        <v>0.04</v>
      </c>
      <c r="K55" s="56">
        <f t="shared" si="6"/>
        <v>0.94</v>
      </c>
      <c r="L55" s="56">
        <f>ROUND((#REF!+#REF!)/10000,2)</f>
        <v>0.11</v>
      </c>
      <c r="M55" s="56">
        <f t="shared" si="7"/>
        <v>2.59</v>
      </c>
      <c r="N55" s="46">
        <f>ROUND((#REF!+#REF!)/10000,2)</f>
        <v>2.16</v>
      </c>
      <c r="O55" s="50">
        <f t="shared" si="8"/>
        <v>50.82</v>
      </c>
      <c r="P55" s="50">
        <f>ROUND((#REF!+#REF!)/10000,2)</f>
        <v>0.02</v>
      </c>
      <c r="Q55" s="50">
        <f t="shared" si="9"/>
        <v>0.47</v>
      </c>
      <c r="R55" s="44">
        <f>#REF!</f>
        <v>53.53</v>
      </c>
      <c r="S55" s="44">
        <f>#REF!</f>
        <v>6</v>
      </c>
      <c r="T55" s="46">
        <f>ROUND((#REF!/#REF!)*100,2)</f>
        <v>2.84</v>
      </c>
      <c r="U55" s="46">
        <f>#REF!</f>
        <v>23.23</v>
      </c>
      <c r="V55" s="44">
        <f>#REF!</f>
        <v>41.16</v>
      </c>
      <c r="W55" s="44">
        <f>#REF!</f>
        <v>21.25</v>
      </c>
      <c r="X55" s="44">
        <f t="shared" si="10"/>
        <v>51.63</v>
      </c>
      <c r="Y55" s="44">
        <f>ROUND(#REF!/#REF!,2)</f>
        <v>0.48</v>
      </c>
      <c r="Z55" s="44">
        <f t="shared" si="11"/>
        <v>1.17</v>
      </c>
      <c r="AA55" s="44">
        <f>ROUND(#REF!/#REF!,2)</f>
        <v>0.12</v>
      </c>
      <c r="AB55" s="44">
        <f t="shared" si="12"/>
        <v>0.28999999999999998</v>
      </c>
      <c r="AC55" s="44">
        <f>ROUND((#REF!+#REF!+#REF!)/#REF!,2)</f>
        <v>14.91</v>
      </c>
      <c r="AD55" s="44">
        <f t="shared" si="13"/>
        <v>36.22</v>
      </c>
      <c r="AE55" s="44">
        <f t="shared" si="14"/>
        <v>4.4000000000000004</v>
      </c>
      <c r="AF55" s="44">
        <f t="shared" si="15"/>
        <v>10.69</v>
      </c>
      <c r="AG55" s="44">
        <f>#REF!</f>
        <v>321.18</v>
      </c>
      <c r="AH55" s="44">
        <f>#REF!</f>
        <v>151.26</v>
      </c>
      <c r="AI55" s="44">
        <f t="shared" si="16"/>
        <v>47.1</v>
      </c>
      <c r="AJ55" s="44">
        <f>ROUND(#REF!/#REF!*#REF!,2)</f>
        <v>30.02</v>
      </c>
      <c r="AK55" s="44">
        <f t="shared" si="17"/>
        <v>9.35</v>
      </c>
      <c r="AL55" s="44">
        <f>ROUND(#REF!/#REF!*#REF!,2)</f>
        <v>11.04</v>
      </c>
      <c r="AM55" s="44">
        <f t="shared" si="18"/>
        <v>3.44</v>
      </c>
      <c r="AN55" s="44">
        <f>ROUND((#REF!+#REF!+#REF!+#REF!)/#REF!*#REF!,2)</f>
        <v>87</v>
      </c>
      <c r="AO55" s="44">
        <f t="shared" si="19"/>
        <v>27.09</v>
      </c>
      <c r="AP55" s="44">
        <f t="shared" si="20"/>
        <v>41.86</v>
      </c>
      <c r="AQ55" s="44">
        <f t="shared" si="21"/>
        <v>13.02</v>
      </c>
    </row>
    <row r="56" spans="1:43">
      <c r="A56" s="53" t="str">
        <f>#REF!</f>
        <v>明溪县沙溪卫生院</v>
      </c>
      <c r="B56" s="46">
        <f>ROUND(#REF!/10000,2)</f>
        <v>2.16</v>
      </c>
      <c r="C56" s="49">
        <f t="shared" si="0"/>
        <v>1.04</v>
      </c>
      <c r="D56" s="46">
        <f>ROUND((#REF!+#REF!+#REF!+#REF!+#REF!+#REF!+#REF!)/10000,2)</f>
        <v>0.96</v>
      </c>
      <c r="E56" s="50">
        <f t="shared" si="1"/>
        <v>44.44</v>
      </c>
      <c r="F56" s="46">
        <f t="shared" si="2"/>
        <v>8.0000000000000099E-2</v>
      </c>
      <c r="G56" s="50">
        <f t="shared" si="3"/>
        <v>3.71</v>
      </c>
      <c r="H56" s="51">
        <f t="shared" si="4"/>
        <v>0.06</v>
      </c>
      <c r="I56" s="56">
        <f t="shared" si="5"/>
        <v>2.78</v>
      </c>
      <c r="J56" s="56">
        <f>ROUND((#REF!+#REF!)/10000,2)</f>
        <v>0.02</v>
      </c>
      <c r="K56" s="56">
        <f t="shared" si="6"/>
        <v>0.93</v>
      </c>
      <c r="L56" s="56">
        <f>ROUND((#REF!+#REF!)/10000,2)</f>
        <v>0.04</v>
      </c>
      <c r="M56" s="56">
        <f t="shared" si="7"/>
        <v>1.85</v>
      </c>
      <c r="N56" s="46">
        <f>ROUND((#REF!+#REF!)/10000,2)</f>
        <v>1.05</v>
      </c>
      <c r="O56" s="50">
        <f t="shared" si="8"/>
        <v>48.61</v>
      </c>
      <c r="P56" s="50">
        <f>ROUND((#REF!+#REF!)/10000,2)</f>
        <v>0.01</v>
      </c>
      <c r="Q56" s="50">
        <f t="shared" si="9"/>
        <v>0.46</v>
      </c>
      <c r="R56" s="44">
        <f>#REF!</f>
        <v>31.57</v>
      </c>
      <c r="S56" s="44">
        <f>#REF!</f>
        <v>8.2899999999999991</v>
      </c>
      <c r="T56" s="46">
        <f>ROUND((#REF!/#REF!)*100,2)</f>
        <v>1.32</v>
      </c>
      <c r="U56" s="46">
        <f>#REF!</f>
        <v>18.71</v>
      </c>
      <c r="V56" s="44">
        <f>#REF!</f>
        <v>37.32</v>
      </c>
      <c r="W56" s="44">
        <f>#REF!</f>
        <v>18.88</v>
      </c>
      <c r="X56" s="44">
        <f t="shared" si="10"/>
        <v>50.59</v>
      </c>
      <c r="Y56" s="44">
        <f>ROUND(#REF!/#REF!,2)</f>
        <v>0.72</v>
      </c>
      <c r="Z56" s="44">
        <f t="shared" si="11"/>
        <v>1.93</v>
      </c>
      <c r="AA56" s="44">
        <f>ROUND(#REF!/#REF!,2)</f>
        <v>0</v>
      </c>
      <c r="AB56" s="44">
        <f t="shared" si="12"/>
        <v>0</v>
      </c>
      <c r="AC56" s="44">
        <f>ROUND((#REF!+#REF!+#REF!)/#REF!,2)</f>
        <v>16.47</v>
      </c>
      <c r="AD56" s="44">
        <f t="shared" si="13"/>
        <v>44.13</v>
      </c>
      <c r="AE56" s="44">
        <f t="shared" si="14"/>
        <v>1.25</v>
      </c>
      <c r="AF56" s="44">
        <f t="shared" si="15"/>
        <v>3.3499999999999899</v>
      </c>
      <c r="AG56" s="44">
        <f>#REF!</f>
        <v>261.72000000000003</v>
      </c>
      <c r="AH56" s="44">
        <f>#REF!</f>
        <v>65.569999999999993</v>
      </c>
      <c r="AI56" s="44">
        <f t="shared" si="16"/>
        <v>25.05</v>
      </c>
      <c r="AJ56" s="44">
        <f>ROUND(#REF!/#REF!*#REF!,2)</f>
        <v>0</v>
      </c>
      <c r="AK56" s="44">
        <f t="shared" si="17"/>
        <v>0</v>
      </c>
      <c r="AL56" s="44">
        <f>ROUND(#REF!/#REF!*#REF!,2)</f>
        <v>22.87</v>
      </c>
      <c r="AM56" s="44">
        <f t="shared" si="18"/>
        <v>8.74</v>
      </c>
      <c r="AN56" s="44">
        <f>ROUND((#REF!+#REF!+#REF!+#REF!)/#REF!*#REF!,2)</f>
        <v>131.21</v>
      </c>
      <c r="AO56" s="44">
        <f t="shared" si="19"/>
        <v>50.13</v>
      </c>
      <c r="AP56" s="44">
        <f t="shared" si="20"/>
        <v>42.07</v>
      </c>
      <c r="AQ56" s="44">
        <f t="shared" si="21"/>
        <v>16.079999999999998</v>
      </c>
    </row>
    <row r="57" spans="1:43">
      <c r="A57" s="53" t="str">
        <f>#REF!</f>
        <v>明溪县夏坊卫生院</v>
      </c>
      <c r="B57" s="46">
        <f>ROUND(#REF!/10000,2)</f>
        <v>7.95</v>
      </c>
      <c r="C57" s="49">
        <f t="shared" si="0"/>
        <v>3.51</v>
      </c>
      <c r="D57" s="46">
        <f>ROUND((#REF!+#REF!+#REF!+#REF!+#REF!+#REF!+#REF!)/10000,2)</f>
        <v>2.61</v>
      </c>
      <c r="E57" s="50">
        <f t="shared" si="1"/>
        <v>32.83</v>
      </c>
      <c r="F57" s="46">
        <f t="shared" si="2"/>
        <v>0.9</v>
      </c>
      <c r="G57" s="50">
        <f t="shared" si="3"/>
        <v>11.32</v>
      </c>
      <c r="H57" s="51">
        <f t="shared" si="4"/>
        <v>0.15</v>
      </c>
      <c r="I57" s="56">
        <f t="shared" si="5"/>
        <v>1.89</v>
      </c>
      <c r="J57" s="56">
        <f>ROUND((#REF!+#REF!)/10000,2)</f>
        <v>0.05</v>
      </c>
      <c r="K57" s="56">
        <f t="shared" si="6"/>
        <v>0.63</v>
      </c>
      <c r="L57" s="56">
        <f>ROUND((#REF!+#REF!)/10000,2)</f>
        <v>0.1</v>
      </c>
      <c r="M57" s="56">
        <f t="shared" si="7"/>
        <v>1.26</v>
      </c>
      <c r="N57" s="46">
        <f>ROUND((#REF!+#REF!)/10000,2)</f>
        <v>4.22</v>
      </c>
      <c r="O57" s="50">
        <f t="shared" si="8"/>
        <v>53.08</v>
      </c>
      <c r="P57" s="50">
        <f>ROUND((#REF!+#REF!)/10000,2)</f>
        <v>7.0000000000000007E-2</v>
      </c>
      <c r="Q57" s="50">
        <f t="shared" si="9"/>
        <v>0.88</v>
      </c>
      <c r="R57" s="44">
        <f>#REF!</f>
        <v>59.83</v>
      </c>
      <c r="S57" s="44">
        <f>#REF!</f>
        <v>6</v>
      </c>
      <c r="T57" s="46">
        <f>ROUND((#REF!/#REF!)*100,2)</f>
        <v>0.86</v>
      </c>
      <c r="U57" s="46">
        <f>#REF!</f>
        <v>48.39</v>
      </c>
      <c r="V57" s="44">
        <f>#REF!</f>
        <v>24.17</v>
      </c>
      <c r="W57" s="44">
        <f>#REF!</f>
        <v>13.32</v>
      </c>
      <c r="X57" s="44">
        <f t="shared" si="10"/>
        <v>55.11</v>
      </c>
      <c r="Y57" s="44">
        <f>ROUND(#REF!/#REF!,2)</f>
        <v>0.05</v>
      </c>
      <c r="Z57" s="44">
        <f t="shared" si="11"/>
        <v>0.21</v>
      </c>
      <c r="AA57" s="44">
        <f>ROUND(#REF!/#REF!,2)</f>
        <v>0.01</v>
      </c>
      <c r="AB57" s="44">
        <f t="shared" si="12"/>
        <v>0.04</v>
      </c>
      <c r="AC57" s="44">
        <f>ROUND((#REF!+#REF!+#REF!)/#REF!,2)</f>
        <v>7.98</v>
      </c>
      <c r="AD57" s="44">
        <f t="shared" si="13"/>
        <v>33.020000000000003</v>
      </c>
      <c r="AE57" s="44">
        <f t="shared" si="14"/>
        <v>2.81</v>
      </c>
      <c r="AF57" s="44">
        <f t="shared" si="15"/>
        <v>11.62</v>
      </c>
      <c r="AG57" s="44">
        <f>#REF!</f>
        <v>358.98</v>
      </c>
      <c r="AH57" s="44">
        <f>#REF!</f>
        <v>134.94</v>
      </c>
      <c r="AI57" s="44">
        <f t="shared" si="16"/>
        <v>37.590000000000003</v>
      </c>
      <c r="AJ57" s="44">
        <f>ROUND(#REF!/#REF!*#REF!,2)</f>
        <v>33.159999999999997</v>
      </c>
      <c r="AK57" s="44">
        <f t="shared" si="17"/>
        <v>9.24</v>
      </c>
      <c r="AL57" s="44">
        <f>ROUND(#REF!/#REF!*#REF!,2)</f>
        <v>18.5</v>
      </c>
      <c r="AM57" s="44">
        <f t="shared" si="18"/>
        <v>5.15</v>
      </c>
      <c r="AN57" s="44">
        <f>ROUND((#REF!+#REF!+#REF!+#REF!)/#REF!*#REF!,2)</f>
        <v>112</v>
      </c>
      <c r="AO57" s="44">
        <f t="shared" si="19"/>
        <v>31.2</v>
      </c>
      <c r="AP57" s="44">
        <f t="shared" si="20"/>
        <v>60.38</v>
      </c>
      <c r="AQ57" s="44">
        <f t="shared" si="21"/>
        <v>16.82</v>
      </c>
    </row>
    <row r="58" spans="1:43" ht="24">
      <c r="A58" s="53" t="str">
        <f>#REF!</f>
        <v>明溪县夏阳乡中心卫生院</v>
      </c>
      <c r="B58" s="46">
        <f>ROUND(#REF!/10000,2)</f>
        <v>9.6999999999999993</v>
      </c>
      <c r="C58" s="49">
        <f t="shared" si="0"/>
        <v>4.43</v>
      </c>
      <c r="D58" s="46">
        <f>ROUND((#REF!+#REF!+#REF!+#REF!+#REF!+#REF!+#REF!)/10000,2)</f>
        <v>3.76</v>
      </c>
      <c r="E58" s="50">
        <f t="shared" si="1"/>
        <v>38.76</v>
      </c>
      <c r="F58" s="46">
        <f t="shared" si="2"/>
        <v>0.66999999999999804</v>
      </c>
      <c r="G58" s="50">
        <f t="shared" si="3"/>
        <v>6.9100000000000099</v>
      </c>
      <c r="H58" s="51">
        <f t="shared" si="4"/>
        <v>0.39</v>
      </c>
      <c r="I58" s="56">
        <f t="shared" si="5"/>
        <v>4.0199999999999996</v>
      </c>
      <c r="J58" s="56">
        <f>ROUND((#REF!+#REF!)/10000,2)</f>
        <v>0.1</v>
      </c>
      <c r="K58" s="56">
        <f t="shared" si="6"/>
        <v>1.03</v>
      </c>
      <c r="L58" s="56">
        <f>ROUND((#REF!+#REF!)/10000,2)</f>
        <v>0.28999999999999998</v>
      </c>
      <c r="M58" s="56">
        <f t="shared" si="7"/>
        <v>2.99</v>
      </c>
      <c r="N58" s="46">
        <f>ROUND((#REF!+#REF!)/10000,2)</f>
        <v>4.7300000000000004</v>
      </c>
      <c r="O58" s="50">
        <f t="shared" si="8"/>
        <v>48.76</v>
      </c>
      <c r="P58" s="50">
        <f>ROUND((#REF!+#REF!)/10000,2)</f>
        <v>0.15</v>
      </c>
      <c r="Q58" s="50">
        <f t="shared" si="9"/>
        <v>1.55</v>
      </c>
      <c r="R58" s="44">
        <f>#REF!</f>
        <v>87.22</v>
      </c>
      <c r="S58" s="44">
        <f>#REF!</f>
        <v>6</v>
      </c>
      <c r="T58" s="46">
        <f>ROUND((#REF!/#REF!)*100,2)</f>
        <v>3.37</v>
      </c>
      <c r="U58" s="46">
        <f>#REF!</f>
        <v>50.32</v>
      </c>
      <c r="V58" s="44">
        <f>#REF!</f>
        <v>45.21</v>
      </c>
      <c r="W58" s="44">
        <f>#REF!</f>
        <v>25.34</v>
      </c>
      <c r="X58" s="44">
        <f t="shared" si="10"/>
        <v>56.05</v>
      </c>
      <c r="Y58" s="44">
        <f>ROUND(#REF!/#REF!,2)</f>
        <v>1.57</v>
      </c>
      <c r="Z58" s="44">
        <f t="shared" si="11"/>
        <v>3.47</v>
      </c>
      <c r="AA58" s="44">
        <f>ROUND(#REF!/#REF!,2)</f>
        <v>0.08</v>
      </c>
      <c r="AB58" s="44">
        <f t="shared" si="12"/>
        <v>0.18</v>
      </c>
      <c r="AC58" s="44">
        <f>ROUND((#REF!+#REF!+#REF!)/#REF!,2)</f>
        <v>16.48</v>
      </c>
      <c r="AD58" s="44">
        <f t="shared" si="13"/>
        <v>36.450000000000003</v>
      </c>
      <c r="AE58" s="44">
        <f t="shared" si="14"/>
        <v>1.74</v>
      </c>
      <c r="AF58" s="44">
        <f t="shared" si="15"/>
        <v>3.85</v>
      </c>
      <c r="AG58" s="44">
        <f>#REF!</f>
        <v>523.32000000000005</v>
      </c>
      <c r="AH58" s="44">
        <f>#REF!</f>
        <v>156.6</v>
      </c>
      <c r="AI58" s="44">
        <f t="shared" si="16"/>
        <v>29.92</v>
      </c>
      <c r="AJ58" s="44">
        <f>ROUND(#REF!/#REF!*#REF!,2)</f>
        <v>9.94</v>
      </c>
      <c r="AK58" s="44">
        <f t="shared" si="17"/>
        <v>1.9</v>
      </c>
      <c r="AL58" s="44">
        <f>ROUND(#REF!/#REF!*#REF!,2)</f>
        <v>16.93</v>
      </c>
      <c r="AM58" s="44">
        <f t="shared" si="18"/>
        <v>3.24</v>
      </c>
      <c r="AN58" s="44">
        <f>ROUND((#REF!+#REF!+#REF!+#REF!)/#REF!*#REF!,2)</f>
        <v>234.42</v>
      </c>
      <c r="AO58" s="44">
        <f t="shared" si="19"/>
        <v>44.79</v>
      </c>
      <c r="AP58" s="44">
        <f t="shared" si="20"/>
        <v>105.43</v>
      </c>
      <c r="AQ58" s="44">
        <f t="shared" si="21"/>
        <v>20.149999999999999</v>
      </c>
    </row>
    <row r="59" spans="1:43" ht="24">
      <c r="A59" s="53" t="str">
        <f>#REF!</f>
        <v>明溪县雪峰社区卫生服务中心</v>
      </c>
      <c r="B59" s="46">
        <f>ROUND(#REF!/10000,2)</f>
        <v>0.25</v>
      </c>
      <c r="C59" s="49">
        <f t="shared" si="0"/>
        <v>0.12</v>
      </c>
      <c r="D59" s="46">
        <f>ROUND((#REF!+#REF!+#REF!+#REF!+#REF!+#REF!+#REF!)/10000,2)</f>
        <v>0.1</v>
      </c>
      <c r="E59" s="50">
        <f t="shared" si="1"/>
        <v>40</v>
      </c>
      <c r="F59" s="46">
        <f t="shared" si="2"/>
        <v>0.02</v>
      </c>
      <c r="G59" s="50">
        <f t="shared" si="3"/>
        <v>8</v>
      </c>
      <c r="H59" s="51">
        <f t="shared" si="4"/>
        <v>0</v>
      </c>
      <c r="I59" s="56">
        <f t="shared" si="5"/>
        <v>0</v>
      </c>
      <c r="J59" s="56">
        <f>ROUND((#REF!+#REF!)/10000,2)</f>
        <v>0</v>
      </c>
      <c r="K59" s="56">
        <f t="shared" si="6"/>
        <v>0</v>
      </c>
      <c r="L59" s="56">
        <f>ROUND((#REF!+#REF!)/10000,2)</f>
        <v>0</v>
      </c>
      <c r="M59" s="56">
        <f t="shared" si="7"/>
        <v>0</v>
      </c>
      <c r="N59" s="46">
        <f>ROUND((#REF!+#REF!)/10000,2)</f>
        <v>0.13</v>
      </c>
      <c r="O59" s="50">
        <f t="shared" si="8"/>
        <v>52</v>
      </c>
      <c r="P59" s="50">
        <f>ROUND((#REF!+#REF!)/10000,2)</f>
        <v>0</v>
      </c>
      <c r="Q59" s="50">
        <f t="shared" si="9"/>
        <v>0</v>
      </c>
      <c r="R59" s="44">
        <f>#REF!</f>
        <v>64.23</v>
      </c>
      <c r="S59" s="44">
        <f>#REF!</f>
        <v>4</v>
      </c>
      <c r="T59" s="46">
        <f>ROUND((#REF!/#REF!)*100,2)</f>
        <v>3.17</v>
      </c>
      <c r="U59" s="46">
        <f>#REF!</f>
        <v>4.3</v>
      </c>
      <c r="V59" s="44">
        <f>#REF!</f>
        <v>31.51</v>
      </c>
      <c r="W59" s="44">
        <f>#REF!</f>
        <v>15.99</v>
      </c>
      <c r="X59" s="44">
        <f t="shared" si="10"/>
        <v>50.75</v>
      </c>
      <c r="Y59" s="44">
        <f>ROUND(#REF!/#REF!,2)</f>
        <v>0</v>
      </c>
      <c r="Z59" s="44">
        <f t="shared" si="11"/>
        <v>0</v>
      </c>
      <c r="AA59" s="44">
        <f>ROUND(#REF!/#REF!,2)</f>
        <v>0</v>
      </c>
      <c r="AB59" s="44">
        <f t="shared" si="12"/>
        <v>0</v>
      </c>
      <c r="AC59" s="44">
        <f>ROUND((#REF!+#REF!+#REF!)/#REF!,2)</f>
        <v>14.05</v>
      </c>
      <c r="AD59" s="44">
        <f t="shared" si="13"/>
        <v>44.59</v>
      </c>
      <c r="AE59" s="44">
        <f t="shared" si="14"/>
        <v>1.47</v>
      </c>
      <c r="AF59" s="44">
        <f t="shared" si="15"/>
        <v>4.66</v>
      </c>
      <c r="AG59" s="44">
        <f>#REF!</f>
        <v>256.92</v>
      </c>
      <c r="AH59" s="44">
        <f>#REF!</f>
        <v>123.8</v>
      </c>
      <c r="AI59" s="44">
        <f t="shared" si="16"/>
        <v>48.19</v>
      </c>
      <c r="AJ59" s="44">
        <f>ROUND(#REF!/#REF!*#REF!,2)</f>
        <v>0</v>
      </c>
      <c r="AK59" s="44">
        <f t="shared" si="17"/>
        <v>0</v>
      </c>
      <c r="AL59" s="44">
        <f>ROUND(#REF!/#REF!*#REF!,2)</f>
        <v>0</v>
      </c>
      <c r="AM59" s="44">
        <f t="shared" si="18"/>
        <v>0</v>
      </c>
      <c r="AN59" s="44">
        <f>ROUND((#REF!+#REF!+#REF!+#REF!)/#REF!*#REF!,2)</f>
        <v>79.75</v>
      </c>
      <c r="AO59" s="44">
        <f t="shared" si="19"/>
        <v>31.04</v>
      </c>
      <c r="AP59" s="44">
        <f t="shared" si="20"/>
        <v>53.37</v>
      </c>
      <c r="AQ59" s="44">
        <f t="shared" si="21"/>
        <v>20.77</v>
      </c>
    </row>
    <row r="60" spans="1:43">
      <c r="A60" s="53" t="str">
        <f>#REF!</f>
        <v>清流县长校卫生院</v>
      </c>
      <c r="B60" s="46">
        <f>ROUND(#REF!/10000,2)</f>
        <v>18.05</v>
      </c>
      <c r="C60" s="49">
        <f t="shared" si="0"/>
        <v>8.39</v>
      </c>
      <c r="D60" s="46">
        <f>ROUND((#REF!+#REF!+#REF!+#REF!+#REF!+#REF!+#REF!)/10000,2)</f>
        <v>4.8600000000000003</v>
      </c>
      <c r="E60" s="50">
        <f t="shared" si="1"/>
        <v>26.93</v>
      </c>
      <c r="F60" s="46">
        <f t="shared" si="2"/>
        <v>3.53</v>
      </c>
      <c r="G60" s="50">
        <f t="shared" si="3"/>
        <v>19.55</v>
      </c>
      <c r="H60" s="51">
        <f t="shared" si="4"/>
        <v>2.36</v>
      </c>
      <c r="I60" s="56">
        <f t="shared" si="5"/>
        <v>13.07</v>
      </c>
      <c r="J60" s="56">
        <f>ROUND((#REF!+#REF!)/10000,2)</f>
        <v>0.56999999999999995</v>
      </c>
      <c r="K60" s="56">
        <f t="shared" si="6"/>
        <v>3.16</v>
      </c>
      <c r="L60" s="56">
        <f>ROUND((#REF!+#REF!)/10000,2)</f>
        <v>1.79</v>
      </c>
      <c r="M60" s="56">
        <f t="shared" si="7"/>
        <v>9.92</v>
      </c>
      <c r="N60" s="46">
        <f>ROUND((#REF!+#REF!)/10000,2)</f>
        <v>7.29</v>
      </c>
      <c r="O60" s="50">
        <f t="shared" si="8"/>
        <v>40.39</v>
      </c>
      <c r="P60" s="50">
        <f>ROUND((#REF!+#REF!)/10000,2)</f>
        <v>0.01</v>
      </c>
      <c r="Q60" s="50">
        <f t="shared" si="9"/>
        <v>0.06</v>
      </c>
      <c r="R60" s="44">
        <f>#REF!</f>
        <v>90.23</v>
      </c>
      <c r="S60" s="44">
        <f>#REF!</f>
        <v>7.57</v>
      </c>
      <c r="T60" s="46">
        <f>ROUND((#REF!/#REF!)*100,2)</f>
        <v>6.36</v>
      </c>
      <c r="U60" s="46">
        <f>#REF!</f>
        <v>129.35</v>
      </c>
      <c r="V60" s="44">
        <f>#REF!</f>
        <v>64.88</v>
      </c>
      <c r="W60" s="44">
        <f>#REF!</f>
        <v>32.18</v>
      </c>
      <c r="X60" s="44">
        <f t="shared" si="10"/>
        <v>49.6</v>
      </c>
      <c r="Y60" s="44">
        <f>ROUND(#REF!/#REF!,2)</f>
        <v>1.76</v>
      </c>
      <c r="Z60" s="44">
        <f t="shared" si="11"/>
        <v>2.71</v>
      </c>
      <c r="AA60" s="44">
        <f>ROUND(#REF!/#REF!,2)</f>
        <v>2.36</v>
      </c>
      <c r="AB60" s="44">
        <f t="shared" si="12"/>
        <v>3.64</v>
      </c>
      <c r="AC60" s="44">
        <f>ROUND((#REF!+#REF!+#REF!)/#REF!,2)</f>
        <v>16.739999999999998</v>
      </c>
      <c r="AD60" s="44">
        <f t="shared" si="13"/>
        <v>25.8</v>
      </c>
      <c r="AE60" s="44">
        <f t="shared" si="14"/>
        <v>11.84</v>
      </c>
      <c r="AF60" s="44">
        <f t="shared" si="15"/>
        <v>18.25</v>
      </c>
      <c r="AG60" s="44">
        <f>#REF!</f>
        <v>683.04</v>
      </c>
      <c r="AH60" s="44">
        <f>#REF!</f>
        <v>181.53</v>
      </c>
      <c r="AI60" s="44">
        <f t="shared" si="16"/>
        <v>26.58</v>
      </c>
      <c r="AJ60" s="44">
        <f>ROUND(#REF!/#REF!*#REF!,2)</f>
        <v>141.37</v>
      </c>
      <c r="AK60" s="44">
        <f t="shared" si="17"/>
        <v>20.7</v>
      </c>
      <c r="AL60" s="44">
        <f>ROUND(#REF!/#REF!*#REF!,2)</f>
        <v>16.88</v>
      </c>
      <c r="AM60" s="44">
        <f t="shared" si="18"/>
        <v>2.4700000000000002</v>
      </c>
      <c r="AN60" s="44">
        <f>ROUND((#REF!+#REF!+#REF!+#REF!)/#REF!*#REF!,2)</f>
        <v>195.17</v>
      </c>
      <c r="AO60" s="44">
        <f t="shared" si="19"/>
        <v>28.57</v>
      </c>
      <c r="AP60" s="44">
        <f t="shared" si="20"/>
        <v>148.09</v>
      </c>
      <c r="AQ60" s="44">
        <f t="shared" si="21"/>
        <v>21.68</v>
      </c>
    </row>
    <row r="61" spans="1:43">
      <c r="A61" s="53" t="str">
        <f>#REF!</f>
        <v>清流县邓家卫生院</v>
      </c>
      <c r="B61" s="46">
        <f>ROUND(#REF!/10000,2)</f>
        <v>7.45</v>
      </c>
      <c r="C61" s="49">
        <f t="shared" si="0"/>
        <v>3.11</v>
      </c>
      <c r="D61" s="46">
        <f>ROUND((#REF!+#REF!+#REF!+#REF!+#REF!+#REF!+#REF!)/10000,2)</f>
        <v>2.2599999999999998</v>
      </c>
      <c r="E61" s="50">
        <f t="shared" si="1"/>
        <v>30.34</v>
      </c>
      <c r="F61" s="46">
        <f t="shared" si="2"/>
        <v>0.85</v>
      </c>
      <c r="G61" s="50">
        <f t="shared" si="3"/>
        <v>11.4</v>
      </c>
      <c r="H61" s="51">
        <f t="shared" si="4"/>
        <v>1.1599999999999999</v>
      </c>
      <c r="I61" s="56">
        <f t="shared" si="5"/>
        <v>15.57</v>
      </c>
      <c r="J61" s="56">
        <f>ROUND((#REF!+#REF!)/10000,2)</f>
        <v>0.05</v>
      </c>
      <c r="K61" s="56">
        <f t="shared" si="6"/>
        <v>0.67</v>
      </c>
      <c r="L61" s="56">
        <f>ROUND((#REF!+#REF!)/10000,2)</f>
        <v>1.1100000000000001</v>
      </c>
      <c r="M61" s="56">
        <f t="shared" si="7"/>
        <v>14.9</v>
      </c>
      <c r="N61" s="46">
        <f>ROUND((#REF!+#REF!)/10000,2)</f>
        <v>3.16</v>
      </c>
      <c r="O61" s="50">
        <f t="shared" si="8"/>
        <v>42.42</v>
      </c>
      <c r="P61" s="50">
        <f>ROUND((#REF!+#REF!)/10000,2)</f>
        <v>0.02</v>
      </c>
      <c r="Q61" s="50">
        <f t="shared" si="9"/>
        <v>0.27</v>
      </c>
      <c r="R61" s="44">
        <f>#REF!</f>
        <v>133.72</v>
      </c>
      <c r="S61" s="44">
        <f>#REF!</f>
        <v>3.05</v>
      </c>
      <c r="T61" s="46">
        <f>ROUND((#REF!/#REF!)*100,2)</f>
        <v>7.4</v>
      </c>
      <c r="U61" s="46">
        <f>#REF!</f>
        <v>92.58</v>
      </c>
      <c r="V61" s="44">
        <f>#REF!</f>
        <v>28.41</v>
      </c>
      <c r="W61" s="44">
        <f>#REF!</f>
        <v>17.41</v>
      </c>
      <c r="X61" s="44">
        <f t="shared" si="10"/>
        <v>61.28</v>
      </c>
      <c r="Y61" s="44">
        <f>ROUND(#REF!/#REF!,2)</f>
        <v>0.32</v>
      </c>
      <c r="Z61" s="44">
        <f t="shared" si="11"/>
        <v>1.1299999999999999</v>
      </c>
      <c r="AA61" s="44">
        <f>ROUND(#REF!/#REF!,2)</f>
        <v>0.04</v>
      </c>
      <c r="AB61" s="44">
        <f t="shared" si="12"/>
        <v>0.14000000000000001</v>
      </c>
      <c r="AC61" s="44">
        <f>ROUND((#REF!+#REF!+#REF!)/#REF!,2)</f>
        <v>9.9700000000000006</v>
      </c>
      <c r="AD61" s="44">
        <f t="shared" si="13"/>
        <v>35.090000000000003</v>
      </c>
      <c r="AE61" s="44">
        <f t="shared" si="14"/>
        <v>0.67</v>
      </c>
      <c r="AF61" s="44">
        <f t="shared" si="15"/>
        <v>2.3599999999999901</v>
      </c>
      <c r="AG61" s="44">
        <f>#REF!</f>
        <v>407.85</v>
      </c>
      <c r="AH61" s="44">
        <f>#REF!</f>
        <v>101.05</v>
      </c>
      <c r="AI61" s="44">
        <f t="shared" si="16"/>
        <v>24.78</v>
      </c>
      <c r="AJ61" s="44">
        <f>ROUND(#REF!/#REF!*#REF!,2)</f>
        <v>113.24</v>
      </c>
      <c r="AK61" s="44">
        <f t="shared" si="17"/>
        <v>27.77</v>
      </c>
      <c r="AL61" s="44">
        <f>ROUND(#REF!/#REF!*#REF!,2)</f>
        <v>4.26</v>
      </c>
      <c r="AM61" s="44">
        <f t="shared" si="18"/>
        <v>1.04</v>
      </c>
      <c r="AN61" s="44">
        <f>ROUND((#REF!+#REF!+#REF!+#REF!)/#REF!*#REF!,2)</f>
        <v>105.58</v>
      </c>
      <c r="AO61" s="44">
        <f t="shared" si="19"/>
        <v>25.89</v>
      </c>
      <c r="AP61" s="44">
        <f t="shared" si="20"/>
        <v>83.72</v>
      </c>
      <c r="AQ61" s="44">
        <f t="shared" si="21"/>
        <v>20.52</v>
      </c>
    </row>
    <row r="62" spans="1:43">
      <c r="A62" s="53" t="str">
        <f>#REF!</f>
        <v>清流县赖坊卫生院</v>
      </c>
      <c r="B62" s="46">
        <f>ROUND(#REF!/10000,2)</f>
        <v>14.06</v>
      </c>
      <c r="C62" s="49">
        <f t="shared" si="0"/>
        <v>5.69</v>
      </c>
      <c r="D62" s="46">
        <f>ROUND((#REF!+#REF!+#REF!+#REF!+#REF!+#REF!+#REF!)/10000,2)</f>
        <v>4.0199999999999996</v>
      </c>
      <c r="E62" s="50">
        <f t="shared" si="1"/>
        <v>28.59</v>
      </c>
      <c r="F62" s="46">
        <f t="shared" si="2"/>
        <v>1.67</v>
      </c>
      <c r="G62" s="50">
        <f t="shared" si="3"/>
        <v>11.88</v>
      </c>
      <c r="H62" s="51">
        <f t="shared" si="4"/>
        <v>2.0299999999999998</v>
      </c>
      <c r="I62" s="56">
        <f t="shared" si="5"/>
        <v>14.44</v>
      </c>
      <c r="J62" s="56">
        <f>ROUND((#REF!+#REF!)/10000,2)</f>
        <v>0.12</v>
      </c>
      <c r="K62" s="56">
        <f t="shared" si="6"/>
        <v>0.85</v>
      </c>
      <c r="L62" s="56">
        <f>ROUND((#REF!+#REF!)/10000,2)</f>
        <v>1.91</v>
      </c>
      <c r="M62" s="56">
        <f t="shared" si="7"/>
        <v>13.58</v>
      </c>
      <c r="N62" s="46">
        <f>ROUND((#REF!+#REF!)/10000,2)</f>
        <v>6.32</v>
      </c>
      <c r="O62" s="50">
        <f t="shared" si="8"/>
        <v>44.95</v>
      </c>
      <c r="P62" s="50">
        <f>ROUND((#REF!+#REF!)/10000,2)</f>
        <v>0.02</v>
      </c>
      <c r="Q62" s="50">
        <f t="shared" si="9"/>
        <v>0.14000000000000001</v>
      </c>
      <c r="R62" s="44">
        <f>#REF!</f>
        <v>106.72</v>
      </c>
      <c r="S62" s="44">
        <f>#REF!</f>
        <v>6.11</v>
      </c>
      <c r="T62" s="46">
        <f>ROUND((#REF!/#REF!)*100,2)</f>
        <v>3.46</v>
      </c>
      <c r="U62" s="46">
        <f>#REF!</f>
        <v>99.78</v>
      </c>
      <c r="V62" s="44">
        <f>#REF!</f>
        <v>41.4</v>
      </c>
      <c r="W62" s="44">
        <f>#REF!</f>
        <v>23.84</v>
      </c>
      <c r="X62" s="44">
        <f t="shared" si="10"/>
        <v>57.58</v>
      </c>
      <c r="Y62" s="44">
        <f>ROUND(#REF!/#REF!,2)</f>
        <v>1.99</v>
      </c>
      <c r="Z62" s="44">
        <f t="shared" si="11"/>
        <v>4.8099999999999996</v>
      </c>
      <c r="AA62" s="44">
        <f>ROUND(#REF!/#REF!,2)</f>
        <v>0.24</v>
      </c>
      <c r="AB62" s="44">
        <f t="shared" si="12"/>
        <v>0.57999999999999996</v>
      </c>
      <c r="AC62" s="44">
        <f>ROUND((#REF!+#REF!+#REF!)/#REF!,2)</f>
        <v>12.82</v>
      </c>
      <c r="AD62" s="44">
        <f t="shared" si="13"/>
        <v>30.97</v>
      </c>
      <c r="AE62" s="44">
        <f t="shared" si="14"/>
        <v>2.5099999999999998</v>
      </c>
      <c r="AF62" s="44">
        <f t="shared" si="15"/>
        <v>6.06</v>
      </c>
      <c r="AG62" s="44">
        <f>#REF!</f>
        <v>652.05999999999995</v>
      </c>
      <c r="AH62" s="44">
        <f>#REF!</f>
        <v>141.57</v>
      </c>
      <c r="AI62" s="44">
        <f t="shared" si="16"/>
        <v>21.71</v>
      </c>
      <c r="AJ62" s="44">
        <f>ROUND(#REF!/#REF!*#REF!,2)</f>
        <v>194.06</v>
      </c>
      <c r="AK62" s="44">
        <f t="shared" si="17"/>
        <v>29.76</v>
      </c>
      <c r="AL62" s="44">
        <f>ROUND(#REF!/#REF!*#REF!,2)</f>
        <v>8.57</v>
      </c>
      <c r="AM62" s="44">
        <f t="shared" si="18"/>
        <v>1.31</v>
      </c>
      <c r="AN62" s="44">
        <f>ROUND((#REF!+#REF!+#REF!+#REF!)/#REF!*#REF!,2)</f>
        <v>157.87</v>
      </c>
      <c r="AO62" s="44">
        <f t="shared" si="19"/>
        <v>24.21</v>
      </c>
      <c r="AP62" s="44">
        <f t="shared" si="20"/>
        <v>149.99</v>
      </c>
      <c r="AQ62" s="44">
        <f t="shared" si="21"/>
        <v>23.01</v>
      </c>
    </row>
    <row r="63" spans="1:43">
      <c r="A63" s="53" t="str">
        <f>#REF!</f>
        <v>清流县李家卫生院</v>
      </c>
      <c r="B63" s="46">
        <f>ROUND(#REF!/10000,2)</f>
        <v>27.2</v>
      </c>
      <c r="C63" s="49">
        <f t="shared" si="0"/>
        <v>8.4700000000000006</v>
      </c>
      <c r="D63" s="46">
        <f>ROUND((#REF!+#REF!+#REF!+#REF!+#REF!+#REF!+#REF!)/10000,2)</f>
        <v>5.56</v>
      </c>
      <c r="E63" s="50">
        <f t="shared" si="1"/>
        <v>20.440000000000001</v>
      </c>
      <c r="F63" s="46">
        <f t="shared" si="2"/>
        <v>2.91</v>
      </c>
      <c r="G63" s="50">
        <f t="shared" si="3"/>
        <v>10.69</v>
      </c>
      <c r="H63" s="51">
        <f t="shared" si="4"/>
        <v>4.8600000000000003</v>
      </c>
      <c r="I63" s="56">
        <f t="shared" si="5"/>
        <v>17.87</v>
      </c>
      <c r="J63" s="56">
        <f>ROUND((#REF!+#REF!)/10000,2)</f>
        <v>0.31</v>
      </c>
      <c r="K63" s="56">
        <f t="shared" si="6"/>
        <v>1.1399999999999999</v>
      </c>
      <c r="L63" s="56">
        <f>ROUND((#REF!+#REF!)/10000,2)</f>
        <v>4.55</v>
      </c>
      <c r="M63" s="56">
        <f t="shared" si="7"/>
        <v>16.73</v>
      </c>
      <c r="N63" s="46">
        <f>ROUND((#REF!+#REF!)/10000,2)</f>
        <v>13.24</v>
      </c>
      <c r="O63" s="50">
        <f t="shared" si="8"/>
        <v>48.68</v>
      </c>
      <c r="P63" s="50">
        <f>ROUND((#REF!+#REF!)/10000,2)</f>
        <v>0.63</v>
      </c>
      <c r="Q63" s="50">
        <f t="shared" si="9"/>
        <v>2.3199999999999998</v>
      </c>
      <c r="R63" s="44">
        <f>#REF!</f>
        <v>160.19999999999999</v>
      </c>
      <c r="S63" s="44">
        <f>#REF!</f>
        <v>5.08</v>
      </c>
      <c r="T63" s="46">
        <f>ROUND((#REF!/#REF!)*100,2)</f>
        <v>2.29</v>
      </c>
      <c r="U63" s="46">
        <f>#REF!</f>
        <v>147.53</v>
      </c>
      <c r="V63" s="44">
        <f>#REF!</f>
        <v>27.49</v>
      </c>
      <c r="W63" s="44">
        <f>#REF!</f>
        <v>17.39</v>
      </c>
      <c r="X63" s="44">
        <f t="shared" si="10"/>
        <v>63.26</v>
      </c>
      <c r="Y63" s="44">
        <f>ROUND(#REF!/#REF!,2)</f>
        <v>2.1800000000000002</v>
      </c>
      <c r="Z63" s="44">
        <f t="shared" si="11"/>
        <v>7.93</v>
      </c>
      <c r="AA63" s="44">
        <f>ROUND(#REF!/#REF!,2)</f>
        <v>0.32</v>
      </c>
      <c r="AB63" s="44">
        <f t="shared" si="12"/>
        <v>1.1599999999999999</v>
      </c>
      <c r="AC63" s="44">
        <f>ROUND((#REF!+#REF!+#REF!)/#REF!,2)</f>
        <v>6.11</v>
      </c>
      <c r="AD63" s="44">
        <f t="shared" si="13"/>
        <v>22.23</v>
      </c>
      <c r="AE63" s="44">
        <f t="shared" si="14"/>
        <v>1.49</v>
      </c>
      <c r="AF63" s="44">
        <f t="shared" si="15"/>
        <v>5.42</v>
      </c>
      <c r="AG63" s="44">
        <f>#REF!</f>
        <v>813.82</v>
      </c>
      <c r="AH63" s="44">
        <f>#REF!</f>
        <v>220.88</v>
      </c>
      <c r="AI63" s="44">
        <f t="shared" si="16"/>
        <v>27.14</v>
      </c>
      <c r="AJ63" s="44">
        <f>ROUND(#REF!/#REF!*#REF!,2)</f>
        <v>241.99</v>
      </c>
      <c r="AK63" s="44">
        <f t="shared" si="17"/>
        <v>29.74</v>
      </c>
      <c r="AL63" s="44">
        <f>ROUND(#REF!/#REF!*#REF!,2)</f>
        <v>8.57</v>
      </c>
      <c r="AM63" s="44">
        <f t="shared" si="18"/>
        <v>1.05</v>
      </c>
      <c r="AN63" s="44">
        <f>ROUND((#REF!+#REF!+#REF!+#REF!)/#REF!*#REF!,2)</f>
        <v>144.69</v>
      </c>
      <c r="AO63" s="44">
        <f t="shared" si="19"/>
        <v>17.78</v>
      </c>
      <c r="AP63" s="44">
        <f t="shared" si="20"/>
        <v>197.69</v>
      </c>
      <c r="AQ63" s="44">
        <f t="shared" si="21"/>
        <v>24.29</v>
      </c>
    </row>
    <row r="64" spans="1:43">
      <c r="A64" s="53" t="str">
        <f>#REF!</f>
        <v>清流县里田卫生院</v>
      </c>
      <c r="B64" s="46">
        <f>ROUND(#REF!/10000,2)</f>
        <v>3.44</v>
      </c>
      <c r="C64" s="49">
        <f t="shared" si="0"/>
        <v>1.87</v>
      </c>
      <c r="D64" s="46">
        <f>ROUND((#REF!+#REF!+#REF!+#REF!+#REF!+#REF!+#REF!)/10000,2)</f>
        <v>1.34</v>
      </c>
      <c r="E64" s="50">
        <f t="shared" si="1"/>
        <v>38.950000000000003</v>
      </c>
      <c r="F64" s="46">
        <f t="shared" si="2"/>
        <v>0.53</v>
      </c>
      <c r="G64" s="50">
        <f t="shared" si="3"/>
        <v>15.41</v>
      </c>
      <c r="H64" s="51">
        <f t="shared" si="4"/>
        <v>0.11</v>
      </c>
      <c r="I64" s="56">
        <f t="shared" si="5"/>
        <v>3.2</v>
      </c>
      <c r="J64" s="56">
        <f>ROUND((#REF!+#REF!)/10000,2)</f>
        <v>0.01</v>
      </c>
      <c r="K64" s="56">
        <f t="shared" si="6"/>
        <v>0.28999999999999998</v>
      </c>
      <c r="L64" s="56">
        <f>ROUND((#REF!+#REF!)/10000,2)</f>
        <v>0.1</v>
      </c>
      <c r="M64" s="56">
        <f t="shared" si="7"/>
        <v>2.91</v>
      </c>
      <c r="N64" s="46">
        <f>ROUND((#REF!+#REF!)/10000,2)</f>
        <v>1.46</v>
      </c>
      <c r="O64" s="50">
        <f t="shared" si="8"/>
        <v>42.44</v>
      </c>
      <c r="P64" s="50">
        <f>ROUND((#REF!+#REF!)/10000,2)</f>
        <v>0</v>
      </c>
      <c r="Q64" s="50">
        <f t="shared" si="9"/>
        <v>0</v>
      </c>
      <c r="R64" s="44">
        <f>#REF!</f>
        <v>81.510000000000005</v>
      </c>
      <c r="S64" s="44">
        <f>#REF!</f>
        <v>5.56</v>
      </c>
      <c r="T64" s="46">
        <f>ROUND((#REF!/#REF!)*100,2)</f>
        <v>3.52</v>
      </c>
      <c r="U64" s="46">
        <f>#REF!</f>
        <v>48.39</v>
      </c>
      <c r="V64" s="44">
        <f>#REF!</f>
        <v>28.92</v>
      </c>
      <c r="W64" s="44">
        <f>#REF!</f>
        <v>14.42</v>
      </c>
      <c r="X64" s="44">
        <f t="shared" si="10"/>
        <v>49.86</v>
      </c>
      <c r="Y64" s="44">
        <f>ROUND(#REF!/#REF!,2)</f>
        <v>0.41</v>
      </c>
      <c r="Z64" s="44">
        <f t="shared" si="11"/>
        <v>1.42</v>
      </c>
      <c r="AA64" s="44">
        <f>ROUND(#REF!/#REF!,2)</f>
        <v>0.1</v>
      </c>
      <c r="AB64" s="44">
        <f t="shared" si="12"/>
        <v>0.35</v>
      </c>
      <c r="AC64" s="44">
        <f>ROUND((#REF!+#REF!+#REF!)/#REF!,2)</f>
        <v>10.77</v>
      </c>
      <c r="AD64" s="44">
        <f t="shared" si="13"/>
        <v>37.24</v>
      </c>
      <c r="AE64" s="44">
        <f t="shared" si="14"/>
        <v>3.22</v>
      </c>
      <c r="AF64" s="44">
        <f t="shared" si="15"/>
        <v>11.13</v>
      </c>
      <c r="AG64" s="44">
        <f>#REF!</f>
        <v>453.2</v>
      </c>
      <c r="AH64" s="44">
        <f>#REF!</f>
        <v>132.83000000000001</v>
      </c>
      <c r="AI64" s="44">
        <f t="shared" si="16"/>
        <v>29.31</v>
      </c>
      <c r="AJ64" s="44">
        <f>ROUND(#REF!/#REF!*#REF!,2)</f>
        <v>24.83</v>
      </c>
      <c r="AK64" s="44">
        <f t="shared" si="17"/>
        <v>5.48</v>
      </c>
      <c r="AL64" s="44">
        <f>ROUND(#REF!/#REF!*#REF!,2)</f>
        <v>0</v>
      </c>
      <c r="AM64" s="44">
        <f t="shared" si="18"/>
        <v>0</v>
      </c>
      <c r="AN64" s="44">
        <f>ROUND((#REF!+#REF!+#REF!+#REF!)/#REF!*#REF!,2)</f>
        <v>191.34</v>
      </c>
      <c r="AO64" s="44">
        <f t="shared" si="19"/>
        <v>42.22</v>
      </c>
      <c r="AP64" s="44">
        <f t="shared" si="20"/>
        <v>104.2</v>
      </c>
      <c r="AQ64" s="44">
        <f t="shared" si="21"/>
        <v>22.99</v>
      </c>
    </row>
    <row r="65" spans="1:43">
      <c r="A65" s="53" t="str">
        <f>#REF!</f>
        <v>清流县林畲卫生院</v>
      </c>
      <c r="B65" s="46">
        <f>ROUND(#REF!/10000,2)</f>
        <v>14.38</v>
      </c>
      <c r="C65" s="49">
        <f t="shared" si="0"/>
        <v>6.49</v>
      </c>
      <c r="D65" s="46">
        <f>ROUND((#REF!+#REF!+#REF!+#REF!+#REF!+#REF!+#REF!)/10000,2)</f>
        <v>4.93</v>
      </c>
      <c r="E65" s="50">
        <f t="shared" si="1"/>
        <v>34.28</v>
      </c>
      <c r="F65" s="46">
        <f t="shared" si="2"/>
        <v>1.56</v>
      </c>
      <c r="G65" s="50">
        <f t="shared" si="3"/>
        <v>10.85</v>
      </c>
      <c r="H65" s="51">
        <f t="shared" si="4"/>
        <v>1.52</v>
      </c>
      <c r="I65" s="56">
        <f t="shared" si="5"/>
        <v>10.57</v>
      </c>
      <c r="J65" s="56">
        <f>ROUND((#REF!+#REF!)/10000,2)</f>
        <v>0.3</v>
      </c>
      <c r="K65" s="56">
        <f t="shared" si="6"/>
        <v>2.09</v>
      </c>
      <c r="L65" s="56">
        <f>ROUND((#REF!+#REF!)/10000,2)</f>
        <v>1.22</v>
      </c>
      <c r="M65" s="56">
        <f t="shared" si="7"/>
        <v>8.48</v>
      </c>
      <c r="N65" s="46">
        <f>ROUND((#REF!+#REF!)/10000,2)</f>
        <v>6.36</v>
      </c>
      <c r="O65" s="50">
        <f t="shared" si="8"/>
        <v>44.23</v>
      </c>
      <c r="P65" s="50">
        <f>ROUND((#REF!+#REF!)/10000,2)</f>
        <v>0.01</v>
      </c>
      <c r="Q65" s="50">
        <f t="shared" si="9"/>
        <v>7.0000000000000007E-2</v>
      </c>
      <c r="R65" s="44">
        <f>#REF!</f>
        <v>113.78</v>
      </c>
      <c r="S65" s="44">
        <f>#REF!</f>
        <v>4.84</v>
      </c>
      <c r="T65" s="46">
        <f>ROUND((#REF!/#REF!)*100,2)</f>
        <v>5.24</v>
      </c>
      <c r="U65" s="46">
        <f>#REF!</f>
        <v>120.65</v>
      </c>
      <c r="V65" s="44">
        <f>#REF!</f>
        <v>36.119999999999997</v>
      </c>
      <c r="W65" s="44">
        <f>#REF!</f>
        <v>20.309999999999999</v>
      </c>
      <c r="X65" s="44">
        <f t="shared" si="10"/>
        <v>56.23</v>
      </c>
      <c r="Y65" s="44">
        <f>ROUND(#REF!/#REF!,2)</f>
        <v>1.87</v>
      </c>
      <c r="Z65" s="44">
        <f t="shared" si="11"/>
        <v>5.18</v>
      </c>
      <c r="AA65" s="44">
        <f>ROUND(#REF!/#REF!,2)</f>
        <v>0.4</v>
      </c>
      <c r="AB65" s="44">
        <f t="shared" si="12"/>
        <v>1.1100000000000001</v>
      </c>
      <c r="AC65" s="44">
        <f>ROUND((#REF!+#REF!+#REF!)/#REF!,2)</f>
        <v>12.49</v>
      </c>
      <c r="AD65" s="44">
        <f t="shared" si="13"/>
        <v>34.58</v>
      </c>
      <c r="AE65" s="44">
        <f t="shared" si="14"/>
        <v>1.05</v>
      </c>
      <c r="AF65" s="44">
        <f t="shared" si="15"/>
        <v>2.9000000000000101</v>
      </c>
      <c r="AG65" s="44">
        <f>#REF!</f>
        <v>550.70000000000005</v>
      </c>
      <c r="AH65" s="44">
        <f>#REF!</f>
        <v>160.35</v>
      </c>
      <c r="AI65" s="44">
        <f t="shared" si="16"/>
        <v>29.12</v>
      </c>
      <c r="AJ65" s="44">
        <f>ROUND(#REF!/#REF!*#REF!,2)</f>
        <v>69.569999999999993</v>
      </c>
      <c r="AK65" s="44">
        <f t="shared" si="17"/>
        <v>12.63</v>
      </c>
      <c r="AL65" s="44">
        <f>ROUND(#REF!/#REF!*#REF!,2)</f>
        <v>18.05</v>
      </c>
      <c r="AM65" s="44">
        <f t="shared" si="18"/>
        <v>3.28</v>
      </c>
      <c r="AN65" s="44">
        <f>ROUND((#REF!+#REF!+#REF!+#REF!)/#REF!*#REF!,2)</f>
        <v>186.8</v>
      </c>
      <c r="AO65" s="44">
        <f t="shared" si="19"/>
        <v>33.92</v>
      </c>
      <c r="AP65" s="44">
        <f t="shared" si="20"/>
        <v>115.93</v>
      </c>
      <c r="AQ65" s="44">
        <f t="shared" si="21"/>
        <v>21.05</v>
      </c>
    </row>
    <row r="66" spans="1:43">
      <c r="A66" s="53" t="str">
        <f>#REF!</f>
        <v>清流县灵地中心卫生院</v>
      </c>
      <c r="B66" s="46">
        <f>ROUND(#REF!/10000,2)</f>
        <v>14.47</v>
      </c>
      <c r="C66" s="49">
        <f t="shared" si="0"/>
        <v>5.17</v>
      </c>
      <c r="D66" s="46">
        <f>ROUND((#REF!+#REF!+#REF!+#REF!+#REF!+#REF!+#REF!)/10000,2)</f>
        <v>2.75</v>
      </c>
      <c r="E66" s="50">
        <f t="shared" si="1"/>
        <v>19</v>
      </c>
      <c r="F66" s="46">
        <f t="shared" si="2"/>
        <v>2.42</v>
      </c>
      <c r="G66" s="50">
        <f t="shared" si="3"/>
        <v>16.73</v>
      </c>
      <c r="H66" s="51">
        <f t="shared" si="4"/>
        <v>1.53</v>
      </c>
      <c r="I66" s="56">
        <f t="shared" si="5"/>
        <v>10.57</v>
      </c>
      <c r="J66" s="56">
        <f>ROUND((#REF!+#REF!)/10000,2)</f>
        <v>0.74</v>
      </c>
      <c r="K66" s="56">
        <f t="shared" si="6"/>
        <v>5.1100000000000003</v>
      </c>
      <c r="L66" s="56">
        <f>ROUND((#REF!+#REF!)/10000,2)</f>
        <v>0.79</v>
      </c>
      <c r="M66" s="56">
        <f t="shared" si="7"/>
        <v>5.46</v>
      </c>
      <c r="N66" s="46">
        <f>ROUND((#REF!+#REF!)/10000,2)</f>
        <v>7.77</v>
      </c>
      <c r="O66" s="50">
        <f t="shared" si="8"/>
        <v>53.7</v>
      </c>
      <c r="P66" s="50">
        <f>ROUND((#REF!+#REF!)/10000,2)</f>
        <v>0</v>
      </c>
      <c r="Q66" s="50">
        <f t="shared" si="9"/>
        <v>0</v>
      </c>
      <c r="R66" s="44">
        <f>#REF!</f>
        <v>191.85</v>
      </c>
      <c r="S66" s="44">
        <f>#REF!</f>
        <v>4.28</v>
      </c>
      <c r="T66" s="46">
        <f>ROUND((#REF!/#REF!)*100,2)</f>
        <v>6.48</v>
      </c>
      <c r="U66" s="46">
        <f>#REF!</f>
        <v>48.53</v>
      </c>
      <c r="V66" s="44">
        <f>#REF!</f>
        <v>65.709999999999994</v>
      </c>
      <c r="W66" s="44">
        <f>#REF!</f>
        <v>42.28</v>
      </c>
      <c r="X66" s="44">
        <f t="shared" si="10"/>
        <v>64.34</v>
      </c>
      <c r="Y66" s="44">
        <f>ROUND(#REF!/#REF!,2)</f>
        <v>1</v>
      </c>
      <c r="Z66" s="44">
        <f t="shared" si="11"/>
        <v>1.52</v>
      </c>
      <c r="AA66" s="44">
        <f>ROUND(#REF!/#REF!,2)</f>
        <v>4.8499999999999996</v>
      </c>
      <c r="AB66" s="44">
        <f t="shared" si="12"/>
        <v>7.38</v>
      </c>
      <c r="AC66" s="44">
        <f>ROUND((#REF!+#REF!+#REF!)/#REF!,2)</f>
        <v>11.55</v>
      </c>
      <c r="AD66" s="44">
        <f t="shared" si="13"/>
        <v>17.579999999999998</v>
      </c>
      <c r="AE66" s="44">
        <f t="shared" si="14"/>
        <v>6.0299999999999896</v>
      </c>
      <c r="AF66" s="44">
        <f t="shared" si="15"/>
        <v>9.18</v>
      </c>
      <c r="AG66" s="44">
        <f>#REF!</f>
        <v>821.12</v>
      </c>
      <c r="AH66" s="44">
        <f>#REF!</f>
        <v>329.39</v>
      </c>
      <c r="AI66" s="44">
        <f t="shared" si="16"/>
        <v>40.11</v>
      </c>
      <c r="AJ66" s="44">
        <f>ROUND(#REF!/#REF!*#REF!,2)</f>
        <v>85.86</v>
      </c>
      <c r="AK66" s="44">
        <f t="shared" si="17"/>
        <v>10.46</v>
      </c>
      <c r="AL66" s="44">
        <f>ROUND(#REF!/#REF!*#REF!,2)</f>
        <v>18.739999999999998</v>
      </c>
      <c r="AM66" s="44">
        <f t="shared" si="18"/>
        <v>2.2799999999999998</v>
      </c>
      <c r="AN66" s="44">
        <f>ROUND((#REF!+#REF!+#REF!+#REF!)/#REF!*#REF!,2)</f>
        <v>171.54</v>
      </c>
      <c r="AO66" s="44">
        <f t="shared" si="19"/>
        <v>20.89</v>
      </c>
      <c r="AP66" s="44">
        <f t="shared" si="20"/>
        <v>215.59</v>
      </c>
      <c r="AQ66" s="44">
        <f t="shared" si="21"/>
        <v>26.26</v>
      </c>
    </row>
    <row r="67" spans="1:43">
      <c r="A67" s="53" t="str">
        <f>#REF!</f>
        <v>清流县沙芜卫生院</v>
      </c>
      <c r="B67" s="46">
        <f>ROUND(#REF!/10000,2)</f>
        <v>9.4</v>
      </c>
      <c r="C67" s="49">
        <f t="shared" si="0"/>
        <v>4.75</v>
      </c>
      <c r="D67" s="46">
        <f>ROUND((#REF!+#REF!+#REF!+#REF!+#REF!+#REF!+#REF!)/10000,2)</f>
        <v>2.98</v>
      </c>
      <c r="E67" s="50">
        <f t="shared" si="1"/>
        <v>31.7</v>
      </c>
      <c r="F67" s="46">
        <f t="shared" si="2"/>
        <v>1.77</v>
      </c>
      <c r="G67" s="50">
        <f t="shared" si="3"/>
        <v>18.84</v>
      </c>
      <c r="H67" s="51">
        <f t="shared" si="4"/>
        <v>1.43</v>
      </c>
      <c r="I67" s="56">
        <f t="shared" si="5"/>
        <v>15.21</v>
      </c>
      <c r="J67" s="56">
        <f>ROUND((#REF!+#REF!)/10000,2)</f>
        <v>7.0000000000000007E-2</v>
      </c>
      <c r="K67" s="56">
        <f t="shared" si="6"/>
        <v>0.74</v>
      </c>
      <c r="L67" s="56">
        <f>ROUND((#REF!+#REF!)/10000,2)</f>
        <v>1.36</v>
      </c>
      <c r="M67" s="56">
        <f t="shared" si="7"/>
        <v>14.47</v>
      </c>
      <c r="N67" s="46">
        <f>ROUND((#REF!+#REF!)/10000,2)</f>
        <v>3.09</v>
      </c>
      <c r="O67" s="50">
        <f t="shared" si="8"/>
        <v>32.869999999999997</v>
      </c>
      <c r="P67" s="50">
        <f>ROUND((#REF!+#REF!)/10000,2)</f>
        <v>0.13</v>
      </c>
      <c r="Q67" s="50">
        <f t="shared" si="9"/>
        <v>1.38</v>
      </c>
      <c r="R67" s="44">
        <f>#REF!</f>
        <v>113.17</v>
      </c>
      <c r="S67" s="44">
        <f>#REF!</f>
        <v>5.23</v>
      </c>
      <c r="T67" s="46">
        <f>ROUND((#REF!/#REF!)*100,2)</f>
        <v>6.44</v>
      </c>
      <c r="U67" s="46">
        <f>#REF!</f>
        <v>116.45</v>
      </c>
      <c r="V67" s="44">
        <f>#REF!</f>
        <v>49.59</v>
      </c>
      <c r="W67" s="44">
        <f>#REF!</f>
        <v>23.02</v>
      </c>
      <c r="X67" s="44">
        <f t="shared" si="10"/>
        <v>46.42</v>
      </c>
      <c r="Y67" s="44">
        <f>ROUND(#REF!/#REF!,2)</f>
        <v>1.9</v>
      </c>
      <c r="Z67" s="44">
        <f t="shared" si="11"/>
        <v>3.83</v>
      </c>
      <c r="AA67" s="44">
        <f>ROUND(#REF!/#REF!,2)</f>
        <v>0.08</v>
      </c>
      <c r="AB67" s="44">
        <f t="shared" si="12"/>
        <v>0.16</v>
      </c>
      <c r="AC67" s="44">
        <f>ROUND((#REF!+#REF!+#REF!)/#REF!,2)</f>
        <v>16.739999999999998</v>
      </c>
      <c r="AD67" s="44">
        <f t="shared" si="13"/>
        <v>33.76</v>
      </c>
      <c r="AE67" s="44">
        <f t="shared" si="14"/>
        <v>7.8500000000000103</v>
      </c>
      <c r="AF67" s="44">
        <f t="shared" si="15"/>
        <v>15.83</v>
      </c>
      <c r="AG67" s="44">
        <f>#REF!</f>
        <v>591.88</v>
      </c>
      <c r="AH67" s="44">
        <f>#REF!</f>
        <v>89.54</v>
      </c>
      <c r="AI67" s="44">
        <f t="shared" si="16"/>
        <v>15.13</v>
      </c>
      <c r="AJ67" s="44">
        <f>ROUND(#REF!/#REF!*#REF!,2)</f>
        <v>168.13</v>
      </c>
      <c r="AK67" s="44">
        <f t="shared" si="17"/>
        <v>28.41</v>
      </c>
      <c r="AL67" s="44">
        <f>ROUND(#REF!/#REF!*#REF!,2)</f>
        <v>9.36</v>
      </c>
      <c r="AM67" s="44">
        <f t="shared" si="18"/>
        <v>1.58</v>
      </c>
      <c r="AN67" s="44">
        <f>ROUND((#REF!+#REF!+#REF!+#REF!)/#REF!*#REF!,2)</f>
        <v>171.47</v>
      </c>
      <c r="AO67" s="44">
        <f t="shared" si="19"/>
        <v>28.97</v>
      </c>
      <c r="AP67" s="44">
        <f t="shared" si="20"/>
        <v>153.38</v>
      </c>
      <c r="AQ67" s="44">
        <f t="shared" si="21"/>
        <v>25.91</v>
      </c>
    </row>
    <row r="68" spans="1:43">
      <c r="A68" s="53" t="str">
        <f>#REF!</f>
        <v>清流县嵩口中心卫生院</v>
      </c>
      <c r="B68" s="46">
        <f>ROUND(#REF!/10000,2)</f>
        <v>27.69</v>
      </c>
      <c r="C68" s="49">
        <f t="shared" si="0"/>
        <v>10.3</v>
      </c>
      <c r="D68" s="46">
        <f>ROUND((#REF!+#REF!+#REF!+#REF!+#REF!+#REF!+#REF!)/10000,2)</f>
        <v>6.87</v>
      </c>
      <c r="E68" s="50">
        <f t="shared" si="1"/>
        <v>24.81</v>
      </c>
      <c r="F68" s="46">
        <f t="shared" si="2"/>
        <v>3.43</v>
      </c>
      <c r="G68" s="50">
        <f t="shared" si="3"/>
        <v>12.38</v>
      </c>
      <c r="H68" s="51">
        <f t="shared" si="4"/>
        <v>9.57</v>
      </c>
      <c r="I68" s="56">
        <f t="shared" si="5"/>
        <v>34.56</v>
      </c>
      <c r="J68" s="56">
        <f>ROUND((#REF!+#REF!)/10000,2)</f>
        <v>2.5299999999999998</v>
      </c>
      <c r="K68" s="56">
        <f t="shared" si="6"/>
        <v>9.14</v>
      </c>
      <c r="L68" s="56">
        <f>ROUND((#REF!+#REF!)/10000,2)</f>
        <v>7.04</v>
      </c>
      <c r="M68" s="56">
        <f t="shared" si="7"/>
        <v>25.42</v>
      </c>
      <c r="N68" s="46">
        <f>ROUND((#REF!+#REF!)/10000,2)</f>
        <v>7.73</v>
      </c>
      <c r="O68" s="50">
        <f t="shared" si="8"/>
        <v>27.92</v>
      </c>
      <c r="P68" s="50">
        <f>ROUND((#REF!+#REF!)/10000,2)</f>
        <v>0.09</v>
      </c>
      <c r="Q68" s="50">
        <f t="shared" si="9"/>
        <v>0.33</v>
      </c>
      <c r="R68" s="44">
        <f>#REF!</f>
        <v>115.55</v>
      </c>
      <c r="S68" s="44">
        <f>#REF!</f>
        <v>5.45</v>
      </c>
      <c r="T68" s="46">
        <f>ROUND((#REF!/#REF!)*100,2)</f>
        <v>8.57</v>
      </c>
      <c r="U68" s="51">
        <f>#REF!</f>
        <v>144.09</v>
      </c>
      <c r="V68" s="44">
        <f>#REF!</f>
        <v>42.53</v>
      </c>
      <c r="W68" s="44">
        <f>#REF!</f>
        <v>19.690000000000001</v>
      </c>
      <c r="X68" s="44">
        <f t="shared" si="10"/>
        <v>46.3</v>
      </c>
      <c r="Y68" s="44">
        <f>ROUND(#REF!/#REF!,2)</f>
        <v>2.44</v>
      </c>
      <c r="Z68" s="44">
        <f t="shared" si="11"/>
        <v>5.74</v>
      </c>
      <c r="AA68" s="44">
        <f>ROUND(#REF!/#REF!,2)</f>
        <v>3.38</v>
      </c>
      <c r="AB68" s="44">
        <f t="shared" si="12"/>
        <v>7.95</v>
      </c>
      <c r="AC68" s="44">
        <f>ROUND((#REF!+#REF!+#REF!)/#REF!,2)</f>
        <v>13.22</v>
      </c>
      <c r="AD68" s="44">
        <f t="shared" si="13"/>
        <v>31.08</v>
      </c>
      <c r="AE68" s="44">
        <f t="shared" si="14"/>
        <v>3.8</v>
      </c>
      <c r="AF68" s="44">
        <f t="shared" si="15"/>
        <v>8.93</v>
      </c>
      <c r="AG68" s="44">
        <f>#REF!</f>
        <v>629.75</v>
      </c>
      <c r="AH68" s="44">
        <f>#REF!</f>
        <v>84.53</v>
      </c>
      <c r="AI68" s="44">
        <f t="shared" si="16"/>
        <v>13.42</v>
      </c>
      <c r="AJ68" s="44">
        <f>ROUND(#REF!/#REF!*#REF!,2)</f>
        <v>257.83999999999997</v>
      </c>
      <c r="AK68" s="44">
        <f t="shared" si="17"/>
        <v>40.94</v>
      </c>
      <c r="AL68" s="44">
        <f>ROUND(#REF!/#REF!*#REF!,2)</f>
        <v>63.63</v>
      </c>
      <c r="AM68" s="44">
        <f t="shared" si="18"/>
        <v>10.1</v>
      </c>
      <c r="AN68" s="44">
        <f>ROUND((#REF!+#REF!+#REF!+#REF!)/#REF!*#REF!,2)</f>
        <v>125.3</v>
      </c>
      <c r="AO68" s="44">
        <f t="shared" si="19"/>
        <v>19.899999999999999</v>
      </c>
      <c r="AP68" s="44">
        <f t="shared" si="20"/>
        <v>98.450000000000102</v>
      </c>
      <c r="AQ68" s="44">
        <f t="shared" si="21"/>
        <v>15.64</v>
      </c>
    </row>
    <row r="69" spans="1:43">
      <c r="A69" s="53" t="str">
        <f>#REF!</f>
        <v>清流县嵩溪卫生院</v>
      </c>
      <c r="B69" s="46">
        <f>ROUND(#REF!/10000,2)</f>
        <v>28.13</v>
      </c>
      <c r="C69" s="49">
        <f t="shared" si="0"/>
        <v>11.68</v>
      </c>
      <c r="D69" s="46">
        <f>ROUND((#REF!+#REF!+#REF!+#REF!+#REF!+#REF!+#REF!)/10000,2)</f>
        <v>7.41</v>
      </c>
      <c r="E69" s="50">
        <f t="shared" si="1"/>
        <v>26.34</v>
      </c>
      <c r="F69" s="46">
        <f t="shared" si="2"/>
        <v>4.2699999999999996</v>
      </c>
      <c r="G69" s="50">
        <f t="shared" si="3"/>
        <v>15.18</v>
      </c>
      <c r="H69" s="51">
        <f t="shared" si="4"/>
        <v>7.28</v>
      </c>
      <c r="I69" s="56">
        <f t="shared" si="5"/>
        <v>25.88</v>
      </c>
      <c r="J69" s="56">
        <f>ROUND((#REF!+#REF!)/10000,2)</f>
        <v>2.88</v>
      </c>
      <c r="K69" s="56">
        <f t="shared" si="6"/>
        <v>10.24</v>
      </c>
      <c r="L69" s="56">
        <f>ROUND((#REF!+#REF!)/10000,2)</f>
        <v>4.4000000000000004</v>
      </c>
      <c r="M69" s="56">
        <f t="shared" si="7"/>
        <v>15.64</v>
      </c>
      <c r="N69" s="46">
        <f>ROUND((#REF!+#REF!)/10000,2)</f>
        <v>9.0299999999999994</v>
      </c>
      <c r="O69" s="50">
        <f t="shared" si="8"/>
        <v>32.1</v>
      </c>
      <c r="P69" s="50">
        <f>ROUND((#REF!+#REF!)/10000,2)</f>
        <v>0.14000000000000001</v>
      </c>
      <c r="Q69" s="50">
        <f t="shared" si="9"/>
        <v>0.5</v>
      </c>
      <c r="R69" s="44">
        <f>#REF!</f>
        <v>272.22000000000003</v>
      </c>
      <c r="S69" s="44">
        <f>#REF!</f>
        <v>1.87</v>
      </c>
      <c r="T69" s="46">
        <f>ROUND((#REF!/#REF!)*100,2)</f>
        <v>9.6</v>
      </c>
      <c r="U69" s="51">
        <f>#REF!</f>
        <v>601.29999999999995</v>
      </c>
      <c r="V69" s="44">
        <f>#REF!</f>
        <v>60.15</v>
      </c>
      <c r="W69" s="44">
        <f>#REF!</f>
        <v>22.65</v>
      </c>
      <c r="X69" s="44">
        <f t="shared" si="10"/>
        <v>37.659999999999997</v>
      </c>
      <c r="Y69" s="44">
        <f>ROUND(#REF!/#REF!,2)</f>
        <v>8.61</v>
      </c>
      <c r="Z69" s="44">
        <f t="shared" si="11"/>
        <v>14.31</v>
      </c>
      <c r="AA69" s="44">
        <f>ROUND(#REF!/#REF!,2)</f>
        <v>9.18</v>
      </c>
      <c r="AB69" s="44">
        <f t="shared" si="12"/>
        <v>15.26</v>
      </c>
      <c r="AC69" s="44">
        <f>ROUND((#REF!+#REF!+#REF!)/#REF!,2)</f>
        <v>11.56</v>
      </c>
      <c r="AD69" s="44">
        <f t="shared" si="13"/>
        <v>19.22</v>
      </c>
      <c r="AE69" s="44">
        <f t="shared" si="14"/>
        <v>8.15</v>
      </c>
      <c r="AF69" s="44">
        <f t="shared" si="15"/>
        <v>13.55</v>
      </c>
      <c r="AG69" s="44">
        <f>#REF!</f>
        <v>509.05</v>
      </c>
      <c r="AH69" s="44">
        <f>#REF!</f>
        <v>128.66999999999999</v>
      </c>
      <c r="AI69" s="44">
        <f t="shared" si="16"/>
        <v>25.28</v>
      </c>
      <c r="AJ69" s="44">
        <f>ROUND(#REF!/#REF!*#REF!,2)</f>
        <v>87.91</v>
      </c>
      <c r="AK69" s="44">
        <f t="shared" si="17"/>
        <v>17.27</v>
      </c>
      <c r="AL69" s="44">
        <f>ROUND(#REF!/#REF!*#REF!,2)</f>
        <v>20.71</v>
      </c>
      <c r="AM69" s="44">
        <f t="shared" si="18"/>
        <v>4.07</v>
      </c>
      <c r="AN69" s="44">
        <f>ROUND((#REF!+#REF!+#REF!+#REF!)/#REF!*#REF!,2)</f>
        <v>178.86</v>
      </c>
      <c r="AO69" s="44">
        <f t="shared" si="19"/>
        <v>35.14</v>
      </c>
      <c r="AP69" s="44">
        <f t="shared" si="20"/>
        <v>92.9</v>
      </c>
      <c r="AQ69" s="44">
        <f t="shared" si="21"/>
        <v>18.239999999999998</v>
      </c>
    </row>
    <row r="70" spans="1:43">
      <c r="A70" s="53" t="str">
        <f>#REF!</f>
        <v>清流县田源卫生院</v>
      </c>
      <c r="B70" s="46">
        <f>ROUND(#REF!/10000,2)</f>
        <v>6.94</v>
      </c>
      <c r="C70" s="49">
        <f t="shared" si="0"/>
        <v>3.37</v>
      </c>
      <c r="D70" s="46">
        <f>ROUND((#REF!+#REF!+#REF!+#REF!+#REF!+#REF!+#REF!)/10000,2)</f>
        <v>2.11</v>
      </c>
      <c r="E70" s="50">
        <f t="shared" si="1"/>
        <v>30.4</v>
      </c>
      <c r="F70" s="46">
        <f t="shared" si="2"/>
        <v>1.26</v>
      </c>
      <c r="G70" s="50">
        <f t="shared" si="3"/>
        <v>18.149999999999999</v>
      </c>
      <c r="H70" s="51">
        <f t="shared" si="4"/>
        <v>0.8</v>
      </c>
      <c r="I70" s="56">
        <f t="shared" si="5"/>
        <v>11.53</v>
      </c>
      <c r="J70" s="56">
        <f>ROUND((#REF!+#REF!)/10000,2)</f>
        <v>0.1</v>
      </c>
      <c r="K70" s="56">
        <f t="shared" si="6"/>
        <v>1.44</v>
      </c>
      <c r="L70" s="56">
        <f>ROUND((#REF!+#REF!)/10000,2)</f>
        <v>0.7</v>
      </c>
      <c r="M70" s="56">
        <f t="shared" si="7"/>
        <v>10.09</v>
      </c>
      <c r="N70" s="46">
        <f>ROUND((#REF!+#REF!)/10000,2)</f>
        <v>2.75</v>
      </c>
      <c r="O70" s="50">
        <f t="shared" si="8"/>
        <v>39.630000000000003</v>
      </c>
      <c r="P70" s="50">
        <f>ROUND((#REF!+#REF!)/10000,2)</f>
        <v>0.02</v>
      </c>
      <c r="Q70" s="50">
        <f t="shared" si="9"/>
        <v>0.28999999999999998</v>
      </c>
      <c r="R70" s="44">
        <f>#REF!</f>
        <v>138.83000000000001</v>
      </c>
      <c r="S70" s="44">
        <f>#REF!</f>
        <v>4.33</v>
      </c>
      <c r="T70" s="46">
        <f>ROUND((#REF!/#REF!)*100,2)</f>
        <v>5.18</v>
      </c>
      <c r="U70" s="46">
        <f>#REF!</f>
        <v>64.19</v>
      </c>
      <c r="V70" s="44">
        <f>#REF!</f>
        <v>47.04</v>
      </c>
      <c r="W70" s="44">
        <f>#REF!</f>
        <v>22.94</v>
      </c>
      <c r="X70" s="44">
        <f t="shared" si="10"/>
        <v>48.77</v>
      </c>
      <c r="Y70" s="44">
        <f>ROUND(#REF!/#REF!,2)</f>
        <v>2.48</v>
      </c>
      <c r="Z70" s="44">
        <f t="shared" si="11"/>
        <v>5.27</v>
      </c>
      <c r="AA70" s="44">
        <f>ROUND(#REF!/#REF!,2)</f>
        <v>0.65</v>
      </c>
      <c r="AB70" s="44">
        <f t="shared" si="12"/>
        <v>1.38</v>
      </c>
      <c r="AC70" s="44">
        <f>ROUND((#REF!+#REF!+#REF!)/#REF!,2)</f>
        <v>13.99</v>
      </c>
      <c r="AD70" s="44">
        <f t="shared" si="13"/>
        <v>29.74</v>
      </c>
      <c r="AE70" s="44">
        <f t="shared" si="14"/>
        <v>6.98</v>
      </c>
      <c r="AF70" s="44">
        <f t="shared" si="15"/>
        <v>14.84</v>
      </c>
      <c r="AG70" s="44">
        <f>#REF!</f>
        <v>601.13</v>
      </c>
      <c r="AH70" s="44">
        <f>#REF!</f>
        <v>155.13999999999999</v>
      </c>
      <c r="AI70" s="44">
        <f t="shared" si="16"/>
        <v>25.81</v>
      </c>
      <c r="AJ70" s="44">
        <f>ROUND(#REF!/#REF!*#REF!,2)</f>
        <v>103.64</v>
      </c>
      <c r="AK70" s="44">
        <f t="shared" si="17"/>
        <v>17.239999999999998</v>
      </c>
      <c r="AL70" s="44">
        <f>ROUND(#REF!/#REF!*#REF!,2)</f>
        <v>8.9499999999999993</v>
      </c>
      <c r="AM70" s="44">
        <f t="shared" si="18"/>
        <v>1.49</v>
      </c>
      <c r="AN70" s="44">
        <f>ROUND((#REF!+#REF!+#REF!+#REF!)/#REF!*#REF!,2)</f>
        <v>189.52</v>
      </c>
      <c r="AO70" s="44">
        <f t="shared" si="19"/>
        <v>31.53</v>
      </c>
      <c r="AP70" s="44">
        <f t="shared" si="20"/>
        <v>143.88</v>
      </c>
      <c r="AQ70" s="44">
        <f t="shared" si="21"/>
        <v>23.93</v>
      </c>
    </row>
    <row r="71" spans="1:43">
      <c r="A71" s="53" t="str">
        <f>#REF!</f>
        <v>清流县温郊卫生院</v>
      </c>
      <c r="B71" s="46">
        <f>ROUND(#REF!/10000,2)</f>
        <v>2.42</v>
      </c>
      <c r="C71" s="49">
        <f t="shared" ref="C71:C134" si="22">D71+F71</f>
        <v>1.28</v>
      </c>
      <c r="D71" s="46">
        <f>ROUND((#REF!+#REF!+#REF!+#REF!+#REF!+#REF!+#REF!)/10000,2)</f>
        <v>0.94</v>
      </c>
      <c r="E71" s="50">
        <f t="shared" ref="E71:E134" si="23">ROUND(D71/B71%,2)</f>
        <v>38.840000000000003</v>
      </c>
      <c r="F71" s="46">
        <f t="shared" ref="F71:F134" si="24">B71-H71-N71-D71-P71</f>
        <v>0.34</v>
      </c>
      <c r="G71" s="50">
        <f t="shared" ref="G71:G134" si="25">100-I71-O71-E71-Q71</f>
        <v>14.05</v>
      </c>
      <c r="H71" s="51">
        <f t="shared" ref="H71:H134" si="26">J71+L71</f>
        <v>0.1</v>
      </c>
      <c r="I71" s="56">
        <f t="shared" ref="I71:I134" si="27">ROUND(H71/B71%,2)</f>
        <v>4.13</v>
      </c>
      <c r="J71" s="56">
        <f>ROUND((#REF!+#REF!)/10000,2)</f>
        <v>0.01</v>
      </c>
      <c r="K71" s="56">
        <f t="shared" ref="K71:K134" si="28">ROUND(J71/B71%,2)</f>
        <v>0.41</v>
      </c>
      <c r="L71" s="56">
        <f>ROUND((#REF!+#REF!)/10000,2)</f>
        <v>0.09</v>
      </c>
      <c r="M71" s="56">
        <f t="shared" ref="M71:M134" si="29">ROUND(L71/B71%,2)</f>
        <v>3.72</v>
      </c>
      <c r="N71" s="46">
        <f>ROUND((#REF!+#REF!)/10000,2)</f>
        <v>1.04</v>
      </c>
      <c r="O71" s="50">
        <f t="shared" ref="O71:O134" si="30">ROUND(N71/B71%,2)</f>
        <v>42.98</v>
      </c>
      <c r="P71" s="50">
        <f>ROUND((#REF!+#REF!)/10000,2)</f>
        <v>0</v>
      </c>
      <c r="Q71" s="50">
        <f t="shared" ref="Q71:Q134" si="31">ROUND(P71/B71%,2)</f>
        <v>0</v>
      </c>
      <c r="R71" s="44">
        <f>#REF!</f>
        <v>185.66</v>
      </c>
      <c r="S71" s="44">
        <f>#REF!</f>
        <v>4</v>
      </c>
      <c r="T71" s="46">
        <f>ROUND((#REF!/#REF!)*100,2)</f>
        <v>0.45</v>
      </c>
      <c r="U71" s="46">
        <f>#REF!</f>
        <v>3.87</v>
      </c>
      <c r="V71" s="44">
        <f>#REF!</f>
        <v>32.880000000000003</v>
      </c>
      <c r="W71" s="44">
        <f>#REF!</f>
        <v>14.15</v>
      </c>
      <c r="X71" s="44">
        <f t="shared" ref="X71:X134" si="32">ROUND(W71/V71*100,2)</f>
        <v>43.04</v>
      </c>
      <c r="Y71" s="44">
        <f>ROUND(#REF!/#REF!,2)</f>
        <v>0.86</v>
      </c>
      <c r="Z71" s="44">
        <f t="shared" ref="Z71:Z134" si="33">ROUND(Y71/V71*100,2)</f>
        <v>2.62</v>
      </c>
      <c r="AA71" s="44">
        <f>ROUND(#REF!/#REF!,2)</f>
        <v>0.06</v>
      </c>
      <c r="AB71" s="44">
        <f t="shared" ref="AB71:AB134" si="34">ROUND(AA71/V71*100,2)</f>
        <v>0.18</v>
      </c>
      <c r="AC71" s="44">
        <f>ROUND((#REF!+#REF!+#REF!)/#REF!,2)</f>
        <v>13.2</v>
      </c>
      <c r="AD71" s="44">
        <f t="shared" ref="AD71:AD134" si="35">ROUND(AC71/V71*100,2)</f>
        <v>40.15</v>
      </c>
      <c r="AE71" s="44">
        <f t="shared" ref="AE71:AE134" si="36">V71-W71-Y71-AA71-AC71</f>
        <v>4.6100000000000101</v>
      </c>
      <c r="AF71" s="44">
        <f t="shared" ref="AF71:AF134" si="37">100-X71-Z71-AB71-AD71</f>
        <v>14.01</v>
      </c>
      <c r="AG71" s="44">
        <f>#REF!</f>
        <v>742.64</v>
      </c>
      <c r="AH71" s="44">
        <f>#REF!</f>
        <v>316.64</v>
      </c>
      <c r="AI71" s="44">
        <f t="shared" ref="AI71:AI134" si="38">ROUND(AH71/AG71*100,2)</f>
        <v>42.64</v>
      </c>
      <c r="AJ71" s="44">
        <f>ROUND(#REF!/#REF!*#REF!,2)</f>
        <v>91.67</v>
      </c>
      <c r="AK71" s="44">
        <f t="shared" ref="AK71:AK134" si="39">ROUND(AJ71/AG71*100,2)</f>
        <v>12.34</v>
      </c>
      <c r="AL71" s="44">
        <f>ROUND(#REF!/#REF!*#REF!,2)</f>
        <v>19.329999999999998</v>
      </c>
      <c r="AM71" s="44">
        <f t="shared" ref="AM71:AM134" si="40">ROUND(AL71/AG71*100,2)</f>
        <v>2.6</v>
      </c>
      <c r="AN71" s="44">
        <f>ROUND((#REF!+#REF!+#REF!+#REF!)/#REF!*#REF!,2)</f>
        <v>187</v>
      </c>
      <c r="AO71" s="44">
        <f t="shared" ref="AO71:AO134" si="41">ROUND(AN71/AG71*100,2)</f>
        <v>25.18</v>
      </c>
      <c r="AP71" s="44">
        <f t="shared" ref="AP71:AP134" si="42">AG71-AH71-AJ71-AL71-AN71</f>
        <v>128</v>
      </c>
      <c r="AQ71" s="44">
        <f t="shared" ref="AQ71:AQ134" si="43">100-AI71-AK71-AM71-AO71</f>
        <v>17.239999999999998</v>
      </c>
    </row>
    <row r="72" spans="1:43">
      <c r="A72" s="53" t="str">
        <f>#REF!</f>
        <v>清流县余朋卫生院</v>
      </c>
      <c r="B72" s="46">
        <f>ROUND(#REF!/10000,2)</f>
        <v>15.69</v>
      </c>
      <c r="C72" s="49">
        <f t="shared" si="22"/>
        <v>7.48</v>
      </c>
      <c r="D72" s="46">
        <f>ROUND((#REF!+#REF!+#REF!+#REF!+#REF!+#REF!+#REF!)/10000,2)</f>
        <v>6.04</v>
      </c>
      <c r="E72" s="50">
        <f t="shared" si="23"/>
        <v>38.5</v>
      </c>
      <c r="F72" s="46">
        <f t="shared" si="24"/>
        <v>1.44</v>
      </c>
      <c r="G72" s="50">
        <f t="shared" si="25"/>
        <v>9.17</v>
      </c>
      <c r="H72" s="51">
        <f t="shared" si="26"/>
        <v>2.78</v>
      </c>
      <c r="I72" s="56">
        <f t="shared" si="27"/>
        <v>17.72</v>
      </c>
      <c r="J72" s="56">
        <f>ROUND((#REF!+#REF!)/10000,2)</f>
        <v>0.69</v>
      </c>
      <c r="K72" s="56">
        <f t="shared" si="28"/>
        <v>4.4000000000000004</v>
      </c>
      <c r="L72" s="56">
        <f>ROUND((#REF!+#REF!)/10000,2)</f>
        <v>2.09</v>
      </c>
      <c r="M72" s="56">
        <f t="shared" si="29"/>
        <v>13.32</v>
      </c>
      <c r="N72" s="46">
        <f>ROUND((#REF!+#REF!)/10000,2)</f>
        <v>5.43</v>
      </c>
      <c r="O72" s="50">
        <f t="shared" si="30"/>
        <v>34.61</v>
      </c>
      <c r="P72" s="50">
        <f>ROUND((#REF!+#REF!)/10000,2)</f>
        <v>0</v>
      </c>
      <c r="Q72" s="50">
        <f t="shared" si="31"/>
        <v>0</v>
      </c>
      <c r="R72" s="44">
        <f>#REF!</f>
        <v>183.03</v>
      </c>
      <c r="S72" s="44">
        <f>#REF!</f>
        <v>5.98</v>
      </c>
      <c r="T72" s="46">
        <f>ROUND((#REF!/#REF!)*100,2)</f>
        <v>1.94</v>
      </c>
      <c r="U72" s="46">
        <f>#REF!</f>
        <v>77.099999999999994</v>
      </c>
      <c r="V72" s="44">
        <f>#REF!</f>
        <v>54.9</v>
      </c>
      <c r="W72" s="44">
        <f>#REF!</f>
        <v>23.62</v>
      </c>
      <c r="X72" s="44">
        <f t="shared" si="32"/>
        <v>43.02</v>
      </c>
      <c r="Y72" s="44">
        <f>ROUND(#REF!/#REF!,2)</f>
        <v>5.35</v>
      </c>
      <c r="Z72" s="44">
        <f t="shared" si="33"/>
        <v>9.74</v>
      </c>
      <c r="AA72" s="44">
        <f>ROUND(#REF!/#REF!,2)</f>
        <v>0.64</v>
      </c>
      <c r="AB72" s="44">
        <f t="shared" si="34"/>
        <v>1.17</v>
      </c>
      <c r="AC72" s="44">
        <f>ROUND((#REF!+#REF!+#REF!)/#REF!,2)</f>
        <v>20.22</v>
      </c>
      <c r="AD72" s="44">
        <f t="shared" si="35"/>
        <v>36.83</v>
      </c>
      <c r="AE72" s="44">
        <f t="shared" si="36"/>
        <v>5.07</v>
      </c>
      <c r="AF72" s="44">
        <f t="shared" si="37"/>
        <v>9.2399999999999896</v>
      </c>
      <c r="AG72" s="44">
        <f>#REF!</f>
        <v>1094.52</v>
      </c>
      <c r="AH72" s="44">
        <f>#REF!</f>
        <v>140.41</v>
      </c>
      <c r="AI72" s="44">
        <f t="shared" si="38"/>
        <v>12.83</v>
      </c>
      <c r="AJ72" s="44">
        <f>ROUND(#REF!/#REF!*#REF!,2)</f>
        <v>246.53</v>
      </c>
      <c r="AK72" s="44">
        <f t="shared" si="39"/>
        <v>22.52</v>
      </c>
      <c r="AL72" s="44">
        <f>ROUND(#REF!/#REF!*#REF!,2)</f>
        <v>140.18</v>
      </c>
      <c r="AM72" s="44">
        <f t="shared" si="40"/>
        <v>12.81</v>
      </c>
      <c r="AN72" s="44">
        <f>ROUND((#REF!+#REF!+#REF!+#REF!)/#REF!*#REF!,2)</f>
        <v>467.42</v>
      </c>
      <c r="AO72" s="44">
        <f t="shared" si="41"/>
        <v>42.71</v>
      </c>
      <c r="AP72" s="44">
        <f t="shared" si="42"/>
        <v>99.980000000000103</v>
      </c>
      <c r="AQ72" s="44">
        <f t="shared" si="43"/>
        <v>9.1300000000000008</v>
      </c>
    </row>
    <row r="73" spans="1:43" ht="24">
      <c r="A73" s="53" t="str">
        <f>#REF!</f>
        <v>清流县龙津社区卫生服务中心</v>
      </c>
      <c r="B73" s="46">
        <f>ROUND(#REF!/10000,2)</f>
        <v>13.77</v>
      </c>
      <c r="C73" s="49">
        <f t="shared" si="22"/>
        <v>1.8</v>
      </c>
      <c r="D73" s="46">
        <f>ROUND((#REF!+#REF!+#REF!+#REF!+#REF!+#REF!+#REF!)/10000,2)</f>
        <v>1.32</v>
      </c>
      <c r="E73" s="50">
        <f t="shared" si="23"/>
        <v>9.59</v>
      </c>
      <c r="F73" s="46">
        <f t="shared" si="24"/>
        <v>0.47999999999999898</v>
      </c>
      <c r="G73" s="50">
        <f t="shared" si="25"/>
        <v>3.48</v>
      </c>
      <c r="H73" s="51">
        <f t="shared" si="26"/>
        <v>11.41</v>
      </c>
      <c r="I73" s="56">
        <f t="shared" si="27"/>
        <v>82.86</v>
      </c>
      <c r="J73" s="56">
        <f>ROUND((#REF!+#REF!)/10000,2)</f>
        <v>4.63</v>
      </c>
      <c r="K73" s="56">
        <f t="shared" si="28"/>
        <v>33.619999999999997</v>
      </c>
      <c r="L73" s="56">
        <f>ROUND((#REF!+#REF!)/10000,2)</f>
        <v>6.78</v>
      </c>
      <c r="M73" s="56">
        <f t="shared" si="29"/>
        <v>49.24</v>
      </c>
      <c r="N73" s="46">
        <f>ROUND((#REF!+#REF!)/10000,2)</f>
        <v>0.56000000000000005</v>
      </c>
      <c r="O73" s="50">
        <f t="shared" si="30"/>
        <v>4.07</v>
      </c>
      <c r="P73" s="50">
        <f>ROUND((#REF!+#REF!)/10000,2)</f>
        <v>0</v>
      </c>
      <c r="Q73" s="50">
        <f t="shared" si="31"/>
        <v>0</v>
      </c>
      <c r="R73" s="44">
        <f>#REF!</f>
        <v>104.37</v>
      </c>
      <c r="S73" s="44">
        <f>#REF!</f>
        <v>6.54</v>
      </c>
      <c r="T73" s="46">
        <f>ROUND((#REF!/#REF!)*100,2)</f>
        <v>0.16</v>
      </c>
      <c r="U73" s="46">
        <f>#REF!</f>
        <v>13.71</v>
      </c>
      <c r="V73" s="44">
        <f>#REF!</f>
        <v>53.53</v>
      </c>
      <c r="W73" s="44">
        <f>#REF!</f>
        <v>2.0499999999999998</v>
      </c>
      <c r="X73" s="44">
        <f t="shared" si="32"/>
        <v>3.83</v>
      </c>
      <c r="Y73" s="44">
        <f>ROUND(#REF!/#REF!,2)</f>
        <v>26.5</v>
      </c>
      <c r="Z73" s="44">
        <f t="shared" si="33"/>
        <v>49.5</v>
      </c>
      <c r="AA73" s="44">
        <f>ROUND(#REF!/#REF!,2)</f>
        <v>18.170000000000002</v>
      </c>
      <c r="AB73" s="44">
        <f t="shared" si="34"/>
        <v>33.94</v>
      </c>
      <c r="AC73" s="44">
        <f>ROUND((#REF!+#REF!+#REF!)/#REF!,2)</f>
        <v>5.05</v>
      </c>
      <c r="AD73" s="44">
        <f t="shared" si="35"/>
        <v>9.43</v>
      </c>
      <c r="AE73" s="44">
        <f t="shared" si="36"/>
        <v>1.76</v>
      </c>
      <c r="AF73" s="44">
        <f t="shared" si="37"/>
        <v>3.3</v>
      </c>
      <c r="AG73" s="44">
        <f>#REF!</f>
        <v>682.58</v>
      </c>
      <c r="AH73" s="44">
        <f>#REF!</f>
        <v>136.82</v>
      </c>
      <c r="AI73" s="44">
        <f t="shared" si="38"/>
        <v>20.04</v>
      </c>
      <c r="AJ73" s="44">
        <f>ROUND(#REF!/#REF!*#REF!,2)</f>
        <v>200.05</v>
      </c>
      <c r="AK73" s="44">
        <f t="shared" si="39"/>
        <v>29.31</v>
      </c>
      <c r="AL73" s="44">
        <f>ROUND(#REF!/#REF!*#REF!,2)</f>
        <v>79.06</v>
      </c>
      <c r="AM73" s="44">
        <f t="shared" si="40"/>
        <v>11.58</v>
      </c>
      <c r="AN73" s="44">
        <f>ROUND((#REF!+#REF!+#REF!+#REF!)/#REF!*#REF!,2)</f>
        <v>163.12</v>
      </c>
      <c r="AO73" s="44">
        <f t="shared" si="41"/>
        <v>23.9</v>
      </c>
      <c r="AP73" s="44">
        <f t="shared" si="42"/>
        <v>103.53</v>
      </c>
      <c r="AQ73" s="44">
        <f t="shared" si="43"/>
        <v>15.17</v>
      </c>
    </row>
    <row r="74" spans="1:43">
      <c r="A74" s="53" t="str">
        <f>#REF!</f>
        <v>宁化县安乐卫生院</v>
      </c>
      <c r="B74" s="46">
        <f>ROUND(#REF!/10000,2)</f>
        <v>11.98</v>
      </c>
      <c r="C74" s="49">
        <f t="shared" si="22"/>
        <v>4.8499999999999996</v>
      </c>
      <c r="D74" s="46">
        <f>ROUND((#REF!+#REF!+#REF!+#REF!+#REF!+#REF!+#REF!)/10000,2)</f>
        <v>3.71</v>
      </c>
      <c r="E74" s="50">
        <f t="shared" si="23"/>
        <v>30.97</v>
      </c>
      <c r="F74" s="46">
        <f t="shared" si="24"/>
        <v>1.1399999999999999</v>
      </c>
      <c r="G74" s="50">
        <f t="shared" si="25"/>
        <v>9.51</v>
      </c>
      <c r="H74" s="51">
        <f t="shared" si="26"/>
        <v>2.41</v>
      </c>
      <c r="I74" s="56">
        <f t="shared" si="27"/>
        <v>20.12</v>
      </c>
      <c r="J74" s="56">
        <f>ROUND((#REF!+#REF!)/10000,2)</f>
        <v>0.37</v>
      </c>
      <c r="K74" s="56">
        <f t="shared" si="28"/>
        <v>3.09</v>
      </c>
      <c r="L74" s="56">
        <f>ROUND((#REF!+#REF!)/10000,2)</f>
        <v>2.04</v>
      </c>
      <c r="M74" s="56">
        <f t="shared" si="29"/>
        <v>17.03</v>
      </c>
      <c r="N74" s="46">
        <f>ROUND((#REF!+#REF!)/10000,2)</f>
        <v>4.72</v>
      </c>
      <c r="O74" s="50">
        <f t="shared" si="30"/>
        <v>39.4</v>
      </c>
      <c r="P74" s="50">
        <f>ROUND((#REF!+#REF!)/10000,2)</f>
        <v>0</v>
      </c>
      <c r="Q74" s="50">
        <f t="shared" si="31"/>
        <v>0</v>
      </c>
      <c r="R74" s="44">
        <f>#REF!</f>
        <v>91</v>
      </c>
      <c r="S74" s="44">
        <f>#REF!</f>
        <v>4.37</v>
      </c>
      <c r="T74" s="46">
        <f>ROUND((#REF!/#REF!)*100,2)</f>
        <v>7.42</v>
      </c>
      <c r="U74" s="46">
        <f>#REF!</f>
        <v>59.68</v>
      </c>
      <c r="V74" s="44">
        <f>#REF!</f>
        <v>40.46</v>
      </c>
      <c r="W74" s="44">
        <f>#REF!</f>
        <v>21.99</v>
      </c>
      <c r="X74" s="44">
        <f t="shared" si="32"/>
        <v>54.35</v>
      </c>
      <c r="Y74" s="44">
        <f>ROUND(#REF!/#REF!,2)</f>
        <v>5.24</v>
      </c>
      <c r="Z74" s="44">
        <f t="shared" si="33"/>
        <v>12.95</v>
      </c>
      <c r="AA74" s="44">
        <f>ROUND(#REF!/#REF!,2)</f>
        <v>1.98</v>
      </c>
      <c r="AB74" s="44">
        <f t="shared" si="34"/>
        <v>4.8899999999999997</v>
      </c>
      <c r="AC74" s="44">
        <f>ROUND((#REF!+#REF!+#REF!)/#REF!,2)</f>
        <v>10.46</v>
      </c>
      <c r="AD74" s="44">
        <f t="shared" si="35"/>
        <v>25.85</v>
      </c>
      <c r="AE74" s="44">
        <f t="shared" si="36"/>
        <v>0.79000000000000103</v>
      </c>
      <c r="AF74" s="44">
        <f t="shared" si="37"/>
        <v>1.96</v>
      </c>
      <c r="AG74" s="44">
        <f>#REF!</f>
        <v>397.67</v>
      </c>
      <c r="AH74" s="44">
        <f>#REF!</f>
        <v>75.38</v>
      </c>
      <c r="AI74" s="44">
        <f t="shared" si="38"/>
        <v>18.96</v>
      </c>
      <c r="AJ74" s="44">
        <f>ROUND(#REF!/#REF!*#REF!,2)</f>
        <v>89.79</v>
      </c>
      <c r="AK74" s="44">
        <f t="shared" si="39"/>
        <v>22.58</v>
      </c>
      <c r="AL74" s="44">
        <f>ROUND(#REF!/#REF!*#REF!,2)</f>
        <v>2.36</v>
      </c>
      <c r="AM74" s="44">
        <f t="shared" si="40"/>
        <v>0.59</v>
      </c>
      <c r="AN74" s="44">
        <f>ROUND((#REF!+#REF!+#REF!+#REF!)/#REF!*#REF!,2)</f>
        <v>150.93</v>
      </c>
      <c r="AO74" s="44">
        <f t="shared" si="41"/>
        <v>37.950000000000003</v>
      </c>
      <c r="AP74" s="44">
        <f t="shared" si="42"/>
        <v>79.209999999999994</v>
      </c>
      <c r="AQ74" s="44">
        <f t="shared" si="43"/>
        <v>19.920000000000002</v>
      </c>
    </row>
    <row r="75" spans="1:43">
      <c r="A75" s="53" t="str">
        <f>#REF!</f>
        <v>宁化县安远中心卫生院</v>
      </c>
      <c r="B75" s="46">
        <f>ROUND(#REF!/10000,2)</f>
        <v>27.07</v>
      </c>
      <c r="C75" s="49">
        <f t="shared" si="22"/>
        <v>12.51</v>
      </c>
      <c r="D75" s="46">
        <f>ROUND((#REF!+#REF!+#REF!+#REF!+#REF!+#REF!+#REF!)/10000,2)</f>
        <v>9.1199999999999992</v>
      </c>
      <c r="E75" s="50">
        <f t="shared" si="23"/>
        <v>33.69</v>
      </c>
      <c r="F75" s="46">
        <f t="shared" si="24"/>
        <v>3.39</v>
      </c>
      <c r="G75" s="50">
        <f t="shared" si="25"/>
        <v>12.53</v>
      </c>
      <c r="H75" s="51">
        <f t="shared" si="26"/>
        <v>3.88</v>
      </c>
      <c r="I75" s="56">
        <f t="shared" si="27"/>
        <v>14.33</v>
      </c>
      <c r="J75" s="56">
        <f>ROUND((#REF!+#REF!)/10000,2)</f>
        <v>0.86</v>
      </c>
      <c r="K75" s="56">
        <f t="shared" si="28"/>
        <v>3.18</v>
      </c>
      <c r="L75" s="56">
        <f>ROUND((#REF!+#REF!)/10000,2)</f>
        <v>3.02</v>
      </c>
      <c r="M75" s="56">
        <f t="shared" si="29"/>
        <v>11.16</v>
      </c>
      <c r="N75" s="46">
        <f>ROUND((#REF!+#REF!)/10000,2)</f>
        <v>10.68</v>
      </c>
      <c r="O75" s="50">
        <f t="shared" si="30"/>
        <v>39.450000000000003</v>
      </c>
      <c r="P75" s="50">
        <f>ROUND((#REF!+#REF!)/10000,2)</f>
        <v>0</v>
      </c>
      <c r="Q75" s="50">
        <f t="shared" si="31"/>
        <v>0</v>
      </c>
      <c r="R75" s="44">
        <f>#REF!</f>
        <v>73.25</v>
      </c>
      <c r="S75" s="44">
        <f>#REF!</f>
        <v>4.25</v>
      </c>
      <c r="T75" s="46">
        <f>ROUND((#REF!/#REF!)*100,2)</f>
        <v>13.75</v>
      </c>
      <c r="U75" s="46">
        <f>#REF!</f>
        <v>90.27</v>
      </c>
      <c r="V75" s="44">
        <f>#REF!</f>
        <v>51.43</v>
      </c>
      <c r="W75" s="44">
        <f>#REF!</f>
        <v>23.98</v>
      </c>
      <c r="X75" s="44">
        <f t="shared" si="32"/>
        <v>46.63</v>
      </c>
      <c r="Y75" s="44">
        <f>ROUND(#REF!/#REF!,2)</f>
        <v>6.59</v>
      </c>
      <c r="Z75" s="44">
        <f t="shared" si="33"/>
        <v>12.81</v>
      </c>
      <c r="AA75" s="44">
        <f>ROUND(#REF!/#REF!,2)</f>
        <v>0.84</v>
      </c>
      <c r="AB75" s="44">
        <f t="shared" si="34"/>
        <v>1.63</v>
      </c>
      <c r="AC75" s="44">
        <f>ROUND((#REF!+#REF!+#REF!)/#REF!,2)</f>
        <v>17.27</v>
      </c>
      <c r="AD75" s="44">
        <f t="shared" si="35"/>
        <v>33.58</v>
      </c>
      <c r="AE75" s="44">
        <f t="shared" si="36"/>
        <v>2.75</v>
      </c>
      <c r="AF75" s="44">
        <f t="shared" si="37"/>
        <v>5.3499999999999899</v>
      </c>
      <c r="AG75" s="44">
        <f>#REF!</f>
        <v>311.31</v>
      </c>
      <c r="AH75" s="44">
        <f>#REF!</f>
        <v>96.05</v>
      </c>
      <c r="AI75" s="44">
        <f t="shared" si="38"/>
        <v>30.85</v>
      </c>
      <c r="AJ75" s="44">
        <f>ROUND(#REF!/#REF!*#REF!,2)</f>
        <v>28.61</v>
      </c>
      <c r="AK75" s="44">
        <f t="shared" si="39"/>
        <v>9.19</v>
      </c>
      <c r="AL75" s="44">
        <f>ROUND(#REF!/#REF!*#REF!,2)</f>
        <v>15.66</v>
      </c>
      <c r="AM75" s="44">
        <f t="shared" si="40"/>
        <v>5.03</v>
      </c>
      <c r="AN75" s="44">
        <f>ROUND((#REF!+#REF!+#REF!+#REF!)/#REF!*#REF!,2)</f>
        <v>105.44</v>
      </c>
      <c r="AO75" s="44">
        <f t="shared" si="41"/>
        <v>33.869999999999997</v>
      </c>
      <c r="AP75" s="44">
        <f t="shared" si="42"/>
        <v>65.55</v>
      </c>
      <c r="AQ75" s="44">
        <f t="shared" si="43"/>
        <v>21.06</v>
      </c>
    </row>
    <row r="76" spans="1:43">
      <c r="A76" s="53" t="str">
        <f>#REF!</f>
        <v>宁化县曹坊中心卫生院</v>
      </c>
      <c r="B76" s="46">
        <f>ROUND(#REF!/10000,2)</f>
        <v>20.25</v>
      </c>
      <c r="C76" s="49">
        <f t="shared" si="22"/>
        <v>7.71</v>
      </c>
      <c r="D76" s="46">
        <f>ROUND((#REF!+#REF!+#REF!+#REF!+#REF!+#REF!+#REF!)/10000,2)</f>
        <v>5.32</v>
      </c>
      <c r="E76" s="50">
        <f t="shared" si="23"/>
        <v>26.27</v>
      </c>
      <c r="F76" s="46">
        <f t="shared" si="24"/>
        <v>2.39</v>
      </c>
      <c r="G76" s="50">
        <f t="shared" si="25"/>
        <v>11.81</v>
      </c>
      <c r="H76" s="51">
        <f t="shared" si="26"/>
        <v>4.68</v>
      </c>
      <c r="I76" s="56">
        <f t="shared" si="27"/>
        <v>23.11</v>
      </c>
      <c r="J76" s="56">
        <f>ROUND((#REF!+#REF!)/10000,2)</f>
        <v>0.83</v>
      </c>
      <c r="K76" s="56">
        <f t="shared" si="28"/>
        <v>4.0999999999999996</v>
      </c>
      <c r="L76" s="56">
        <f>ROUND((#REF!+#REF!)/10000,2)</f>
        <v>3.85</v>
      </c>
      <c r="M76" s="56">
        <f t="shared" si="29"/>
        <v>19.010000000000002</v>
      </c>
      <c r="N76" s="46">
        <f>ROUND((#REF!+#REF!)/10000,2)</f>
        <v>7.86</v>
      </c>
      <c r="O76" s="50">
        <f t="shared" si="30"/>
        <v>38.81</v>
      </c>
      <c r="P76" s="50">
        <f>ROUND((#REF!+#REF!)/10000,2)</f>
        <v>0</v>
      </c>
      <c r="Q76" s="50">
        <f t="shared" si="31"/>
        <v>0</v>
      </c>
      <c r="R76" s="44">
        <f>#REF!</f>
        <v>118.23</v>
      </c>
      <c r="S76" s="44">
        <f>#REF!</f>
        <v>4.07</v>
      </c>
      <c r="T76" s="46">
        <f>ROUND((#REF!/#REF!)*100,2)</f>
        <v>11.95</v>
      </c>
      <c r="U76" s="46">
        <f>#REF!</f>
        <v>52.19</v>
      </c>
      <c r="V76" s="44">
        <f>#REF!</f>
        <v>64.150000000000006</v>
      </c>
      <c r="W76" s="44">
        <f>#REF!</f>
        <v>33.25</v>
      </c>
      <c r="X76" s="44">
        <f t="shared" si="32"/>
        <v>51.83</v>
      </c>
      <c r="Y76" s="44">
        <f>ROUND(#REF!/#REF!,2)</f>
        <v>10.48</v>
      </c>
      <c r="Z76" s="44">
        <f t="shared" si="33"/>
        <v>16.34</v>
      </c>
      <c r="AA76" s="44">
        <f>ROUND(#REF!/#REF!,2)</f>
        <v>3.58</v>
      </c>
      <c r="AB76" s="44">
        <f t="shared" si="34"/>
        <v>5.58</v>
      </c>
      <c r="AC76" s="44">
        <f>ROUND((#REF!+#REF!+#REF!)/#REF!,2)</f>
        <v>14.3</v>
      </c>
      <c r="AD76" s="44">
        <f t="shared" si="35"/>
        <v>22.29</v>
      </c>
      <c r="AE76" s="44">
        <f t="shared" si="36"/>
        <v>2.54</v>
      </c>
      <c r="AF76" s="44">
        <f t="shared" si="37"/>
        <v>3.96</v>
      </c>
      <c r="AG76" s="44">
        <f>#REF!</f>
        <v>481.2</v>
      </c>
      <c r="AH76" s="44">
        <f>#REF!</f>
        <v>116.69</v>
      </c>
      <c r="AI76" s="44">
        <f t="shared" si="38"/>
        <v>24.25</v>
      </c>
      <c r="AJ76" s="44">
        <f>ROUND(#REF!/#REF!*#REF!,2)</f>
        <v>105.73</v>
      </c>
      <c r="AK76" s="44">
        <f t="shared" si="39"/>
        <v>21.97</v>
      </c>
      <c r="AL76" s="44">
        <f>ROUND(#REF!/#REF!*#REF!,2)</f>
        <v>11.56</v>
      </c>
      <c r="AM76" s="44">
        <f t="shared" si="40"/>
        <v>2.4</v>
      </c>
      <c r="AN76" s="44">
        <f>ROUND((#REF!+#REF!+#REF!+#REF!)/#REF!*#REF!,2)</f>
        <v>147.9</v>
      </c>
      <c r="AO76" s="44">
        <f t="shared" si="41"/>
        <v>30.74</v>
      </c>
      <c r="AP76" s="44">
        <f t="shared" si="42"/>
        <v>99.32</v>
      </c>
      <c r="AQ76" s="44">
        <f t="shared" si="43"/>
        <v>20.64</v>
      </c>
    </row>
    <row r="77" spans="1:43">
      <c r="A77" s="53" t="str">
        <f>#REF!</f>
        <v>宁化县城南卫生院</v>
      </c>
      <c r="B77" s="46">
        <f>ROUND(#REF!/10000,2)</f>
        <v>3.77</v>
      </c>
      <c r="C77" s="49">
        <f t="shared" si="22"/>
        <v>1.25</v>
      </c>
      <c r="D77" s="46">
        <f>ROUND((#REF!+#REF!+#REF!+#REF!+#REF!+#REF!+#REF!)/10000,2)</f>
        <v>1.08</v>
      </c>
      <c r="E77" s="50">
        <f t="shared" si="23"/>
        <v>28.65</v>
      </c>
      <c r="F77" s="46">
        <f t="shared" si="24"/>
        <v>0.17</v>
      </c>
      <c r="G77" s="50">
        <f t="shared" si="25"/>
        <v>4.5100000000000096</v>
      </c>
      <c r="H77" s="51">
        <f t="shared" si="26"/>
        <v>0.34</v>
      </c>
      <c r="I77" s="56">
        <f t="shared" si="27"/>
        <v>9.02</v>
      </c>
      <c r="J77" s="56">
        <f>ROUND((#REF!+#REF!)/10000,2)</f>
        <v>0</v>
      </c>
      <c r="K77" s="56">
        <f t="shared" si="28"/>
        <v>0</v>
      </c>
      <c r="L77" s="56">
        <f>ROUND((#REF!+#REF!)/10000,2)</f>
        <v>0.34</v>
      </c>
      <c r="M77" s="56">
        <f t="shared" si="29"/>
        <v>9.02</v>
      </c>
      <c r="N77" s="46">
        <f>ROUND((#REF!+#REF!)/10000,2)</f>
        <v>2.1800000000000002</v>
      </c>
      <c r="O77" s="50">
        <f t="shared" si="30"/>
        <v>57.82</v>
      </c>
      <c r="P77" s="50">
        <f>ROUND((#REF!+#REF!)/10000,2)</f>
        <v>0</v>
      </c>
      <c r="Q77" s="50">
        <f t="shared" si="31"/>
        <v>0</v>
      </c>
      <c r="R77" s="44">
        <f>#REF!</f>
        <v>127.1</v>
      </c>
      <c r="S77" s="44">
        <f>#REF!</f>
        <v>3.9</v>
      </c>
      <c r="T77" s="46">
        <f>ROUND((#REF!/#REF!)*100,2)</f>
        <v>3.41</v>
      </c>
      <c r="U77" s="46">
        <f>#REF!</f>
        <v>10.06</v>
      </c>
      <c r="V77" s="44">
        <f>#REF!</f>
        <v>47.43</v>
      </c>
      <c r="W77" s="44">
        <f>#REF!</f>
        <v>31.92</v>
      </c>
      <c r="X77" s="44">
        <f t="shared" si="32"/>
        <v>67.3</v>
      </c>
      <c r="Y77" s="44">
        <f>ROUND(#REF!/#REF!,2)</f>
        <v>2.96</v>
      </c>
      <c r="Z77" s="44">
        <f t="shared" si="33"/>
        <v>6.24</v>
      </c>
      <c r="AA77" s="44">
        <f>ROUND(#REF!/#REF!,2)</f>
        <v>0</v>
      </c>
      <c r="AB77" s="44">
        <f t="shared" si="34"/>
        <v>0</v>
      </c>
      <c r="AC77" s="44">
        <f>ROUND((#REF!+#REF!+#REF!)/#REF!,2)</f>
        <v>12.53</v>
      </c>
      <c r="AD77" s="44">
        <f t="shared" si="35"/>
        <v>26.42</v>
      </c>
      <c r="AE77" s="44">
        <f t="shared" si="36"/>
        <v>1.9999999999997801E-2</v>
      </c>
      <c r="AF77" s="44">
        <f t="shared" si="37"/>
        <v>3.9999999999999099E-2</v>
      </c>
      <c r="AG77" s="44">
        <f>#REF!</f>
        <v>495.69</v>
      </c>
      <c r="AH77" s="44">
        <f>#REF!</f>
        <v>154.66999999999999</v>
      </c>
      <c r="AI77" s="44">
        <f t="shared" si="38"/>
        <v>31.2</v>
      </c>
      <c r="AJ77" s="44">
        <f>ROUND(#REF!/#REF!*#REF!,2)</f>
        <v>85.7</v>
      </c>
      <c r="AK77" s="44">
        <f t="shared" si="39"/>
        <v>17.29</v>
      </c>
      <c r="AL77" s="44">
        <f>ROUND(#REF!/#REF!*#REF!,2)</f>
        <v>0</v>
      </c>
      <c r="AM77" s="44">
        <f t="shared" si="40"/>
        <v>0</v>
      </c>
      <c r="AN77" s="44">
        <f>ROUND((#REF!+#REF!+#REF!+#REF!)/#REF!*#REF!,2)</f>
        <v>172.45</v>
      </c>
      <c r="AO77" s="44">
        <f t="shared" si="41"/>
        <v>34.79</v>
      </c>
      <c r="AP77" s="44">
        <f t="shared" si="42"/>
        <v>82.87</v>
      </c>
      <c r="AQ77" s="44">
        <f t="shared" si="43"/>
        <v>16.72</v>
      </c>
    </row>
    <row r="78" spans="1:43">
      <c r="A78" s="53" t="str">
        <f>#REF!</f>
        <v>宁化县方田卫生院</v>
      </c>
      <c r="B78" s="46">
        <f>ROUND(#REF!/10000,2)</f>
        <v>8.9700000000000006</v>
      </c>
      <c r="C78" s="49">
        <f t="shared" si="22"/>
        <v>4.53</v>
      </c>
      <c r="D78" s="46">
        <f>ROUND((#REF!+#REF!+#REF!+#REF!+#REF!+#REF!+#REF!)/10000,2)</f>
        <v>3.3</v>
      </c>
      <c r="E78" s="50">
        <f t="shared" si="23"/>
        <v>36.79</v>
      </c>
      <c r="F78" s="46">
        <f t="shared" si="24"/>
        <v>1.23</v>
      </c>
      <c r="G78" s="50">
        <f t="shared" si="25"/>
        <v>13.71</v>
      </c>
      <c r="H78" s="51">
        <f t="shared" si="26"/>
        <v>0.96</v>
      </c>
      <c r="I78" s="56">
        <f t="shared" si="27"/>
        <v>10.7</v>
      </c>
      <c r="J78" s="56">
        <f>ROUND((#REF!+#REF!)/10000,2)</f>
        <v>0.04</v>
      </c>
      <c r="K78" s="56">
        <f t="shared" si="28"/>
        <v>0.45</v>
      </c>
      <c r="L78" s="56">
        <f>ROUND((#REF!+#REF!)/10000,2)</f>
        <v>0.92</v>
      </c>
      <c r="M78" s="56">
        <f t="shared" si="29"/>
        <v>10.26</v>
      </c>
      <c r="N78" s="46">
        <f>ROUND((#REF!+#REF!)/10000,2)</f>
        <v>3.48</v>
      </c>
      <c r="O78" s="50">
        <f t="shared" si="30"/>
        <v>38.799999999999997</v>
      </c>
      <c r="P78" s="50">
        <f>ROUND((#REF!+#REF!)/10000,2)</f>
        <v>0</v>
      </c>
      <c r="Q78" s="50">
        <f t="shared" si="31"/>
        <v>0</v>
      </c>
      <c r="R78" s="44">
        <f>#REF!</f>
        <v>88.05</v>
      </c>
      <c r="S78" s="44">
        <f>#REF!</f>
        <v>5.1100000000000003</v>
      </c>
      <c r="T78" s="46">
        <f>ROUND((#REF!/#REF!)*100,2)</f>
        <v>20.170000000000002</v>
      </c>
      <c r="U78" s="46">
        <f>#REF!</f>
        <v>80.22</v>
      </c>
      <c r="V78" s="44">
        <f>#REF!</f>
        <v>33.200000000000003</v>
      </c>
      <c r="W78" s="44">
        <f>#REF!</f>
        <v>17.97</v>
      </c>
      <c r="X78" s="44">
        <f t="shared" si="32"/>
        <v>54.13</v>
      </c>
      <c r="Y78" s="44">
        <f>ROUND(#REF!/#REF!,2)</f>
        <v>1.34</v>
      </c>
      <c r="Z78" s="44">
        <f t="shared" si="33"/>
        <v>4.04</v>
      </c>
      <c r="AA78" s="44">
        <f>ROUND(#REF!/#REF!,2)</f>
        <v>0</v>
      </c>
      <c r="AB78" s="44">
        <f t="shared" si="34"/>
        <v>0</v>
      </c>
      <c r="AC78" s="44">
        <f>ROUND((#REF!+#REF!+#REF!)/#REF!,2)</f>
        <v>12.74</v>
      </c>
      <c r="AD78" s="44">
        <f t="shared" si="35"/>
        <v>38.369999999999997</v>
      </c>
      <c r="AE78" s="44">
        <f t="shared" si="36"/>
        <v>1.1499999999999999</v>
      </c>
      <c r="AF78" s="44">
        <f t="shared" si="37"/>
        <v>3.46</v>
      </c>
      <c r="AG78" s="44">
        <f>#REF!</f>
        <v>449.94</v>
      </c>
      <c r="AH78" s="44">
        <f>#REF!</f>
        <v>149.31</v>
      </c>
      <c r="AI78" s="44">
        <f t="shared" si="38"/>
        <v>33.18</v>
      </c>
      <c r="AJ78" s="44">
        <f>ROUND(#REF!/#REF!*#REF!,2)</f>
        <v>56.13</v>
      </c>
      <c r="AK78" s="44">
        <f t="shared" si="39"/>
        <v>12.47</v>
      </c>
      <c r="AL78" s="44">
        <f>ROUND(#REF!/#REF!*#REF!,2)</f>
        <v>2.4500000000000002</v>
      </c>
      <c r="AM78" s="44">
        <f t="shared" si="40"/>
        <v>0.54</v>
      </c>
      <c r="AN78" s="44">
        <f>ROUND((#REF!+#REF!+#REF!+#REF!)/#REF!*#REF!,2)</f>
        <v>163.01</v>
      </c>
      <c r="AO78" s="44">
        <f t="shared" si="41"/>
        <v>36.229999999999997</v>
      </c>
      <c r="AP78" s="44">
        <f t="shared" si="42"/>
        <v>79.040000000000006</v>
      </c>
      <c r="AQ78" s="44">
        <f t="shared" si="43"/>
        <v>17.579999999999998</v>
      </c>
    </row>
    <row r="79" spans="1:43">
      <c r="A79" s="53" t="str">
        <f>#REF!</f>
        <v>宁化县河龙卫生院</v>
      </c>
      <c r="B79" s="46">
        <f>ROUND(#REF!/10000,2)</f>
        <v>3.14</v>
      </c>
      <c r="C79" s="49">
        <f t="shared" si="22"/>
        <v>1.41</v>
      </c>
      <c r="D79" s="46">
        <f>ROUND((#REF!+#REF!+#REF!+#REF!+#REF!+#REF!+#REF!)/10000,2)</f>
        <v>1.1399999999999999</v>
      </c>
      <c r="E79" s="50">
        <f t="shared" si="23"/>
        <v>36.31</v>
      </c>
      <c r="F79" s="46">
        <f t="shared" si="24"/>
        <v>0.27</v>
      </c>
      <c r="G79" s="50">
        <f t="shared" si="25"/>
        <v>8.59</v>
      </c>
      <c r="H79" s="51">
        <f t="shared" si="26"/>
        <v>0.2</v>
      </c>
      <c r="I79" s="56">
        <f t="shared" si="27"/>
        <v>6.37</v>
      </c>
      <c r="J79" s="56">
        <f>ROUND((#REF!+#REF!)/10000,2)</f>
        <v>0.04</v>
      </c>
      <c r="K79" s="56">
        <f t="shared" si="28"/>
        <v>1.27</v>
      </c>
      <c r="L79" s="56">
        <f>ROUND((#REF!+#REF!)/10000,2)</f>
        <v>0.16</v>
      </c>
      <c r="M79" s="56">
        <f t="shared" si="29"/>
        <v>5.0999999999999996</v>
      </c>
      <c r="N79" s="46">
        <f>ROUND((#REF!+#REF!)/10000,2)</f>
        <v>1.53</v>
      </c>
      <c r="O79" s="50">
        <f t="shared" si="30"/>
        <v>48.73</v>
      </c>
      <c r="P79" s="50">
        <f>ROUND((#REF!+#REF!)/10000,2)</f>
        <v>0</v>
      </c>
      <c r="Q79" s="50">
        <f t="shared" si="31"/>
        <v>0</v>
      </c>
      <c r="R79" s="44">
        <f>#REF!</f>
        <v>77</v>
      </c>
      <c r="S79" s="44">
        <f>#REF!</f>
        <v>4.1399999999999997</v>
      </c>
      <c r="T79" s="46">
        <f>ROUND((#REF!/#REF!)*100,2)</f>
        <v>8.2200000000000006</v>
      </c>
      <c r="U79" s="46">
        <f>#REF!</f>
        <v>19.739999999999998</v>
      </c>
      <c r="V79" s="44">
        <f>#REF!</f>
        <v>43.54</v>
      </c>
      <c r="W79" s="44">
        <f>#REF!</f>
        <v>26.37</v>
      </c>
      <c r="X79" s="44">
        <f t="shared" si="32"/>
        <v>60.56</v>
      </c>
      <c r="Y79" s="44">
        <f>ROUND(#REF!/#REF!,2)</f>
        <v>1.17</v>
      </c>
      <c r="Z79" s="44">
        <f t="shared" si="33"/>
        <v>2.69</v>
      </c>
      <c r="AA79" s="44">
        <f>ROUND(#REF!/#REF!,2)</f>
        <v>0</v>
      </c>
      <c r="AB79" s="44">
        <f t="shared" si="34"/>
        <v>0</v>
      </c>
      <c r="AC79" s="44">
        <f>ROUND((#REF!+#REF!+#REF!)/#REF!,2)</f>
        <v>15.39</v>
      </c>
      <c r="AD79" s="44">
        <f t="shared" si="35"/>
        <v>35.35</v>
      </c>
      <c r="AE79" s="44">
        <f t="shared" si="36"/>
        <v>0.60999999999999799</v>
      </c>
      <c r="AF79" s="44">
        <f t="shared" si="37"/>
        <v>1.4</v>
      </c>
      <c r="AG79" s="44">
        <f>#REF!</f>
        <v>318.77999999999997</v>
      </c>
      <c r="AH79" s="44">
        <f>#REF!</f>
        <v>92.69</v>
      </c>
      <c r="AI79" s="44">
        <f t="shared" si="38"/>
        <v>29.08</v>
      </c>
      <c r="AJ79" s="44">
        <f>ROUND(#REF!/#REF!*#REF!,2)</f>
        <v>28.38</v>
      </c>
      <c r="AK79" s="44">
        <f t="shared" si="39"/>
        <v>8.9</v>
      </c>
      <c r="AL79" s="44">
        <f>ROUND(#REF!/#REF!*#REF!,2)</f>
        <v>12.04</v>
      </c>
      <c r="AM79" s="44">
        <f t="shared" si="40"/>
        <v>3.78</v>
      </c>
      <c r="AN79" s="44">
        <f>ROUND((#REF!+#REF!+#REF!+#REF!)/#REF!*#REF!,2)</f>
        <v>122.22</v>
      </c>
      <c r="AO79" s="44">
        <f t="shared" si="41"/>
        <v>38.340000000000003</v>
      </c>
      <c r="AP79" s="44">
        <f t="shared" si="42"/>
        <v>63.45</v>
      </c>
      <c r="AQ79" s="44">
        <f t="shared" si="43"/>
        <v>19.899999999999999</v>
      </c>
    </row>
    <row r="80" spans="1:43">
      <c r="A80" s="53" t="str">
        <f>#REF!</f>
        <v>宁化县湖村卫生院</v>
      </c>
      <c r="B80" s="46">
        <f>ROUND(#REF!/10000,2)</f>
        <v>7.73</v>
      </c>
      <c r="C80" s="49">
        <f t="shared" si="22"/>
        <v>2.97</v>
      </c>
      <c r="D80" s="46">
        <f>ROUND((#REF!+#REF!+#REF!+#REF!+#REF!+#REF!+#REF!)/10000,2)</f>
        <v>2.5499999999999998</v>
      </c>
      <c r="E80" s="50">
        <f t="shared" si="23"/>
        <v>32.99</v>
      </c>
      <c r="F80" s="46">
        <f t="shared" si="24"/>
        <v>0.42000000000000098</v>
      </c>
      <c r="G80" s="50">
        <f t="shared" si="25"/>
        <v>5.43</v>
      </c>
      <c r="H80" s="51">
        <f t="shared" si="26"/>
        <v>1.01</v>
      </c>
      <c r="I80" s="56">
        <f t="shared" si="27"/>
        <v>13.07</v>
      </c>
      <c r="J80" s="56">
        <f>ROUND((#REF!+#REF!)/10000,2)</f>
        <v>0.17</v>
      </c>
      <c r="K80" s="56">
        <f t="shared" si="28"/>
        <v>2.2000000000000002</v>
      </c>
      <c r="L80" s="56">
        <f>ROUND((#REF!+#REF!)/10000,2)</f>
        <v>0.84</v>
      </c>
      <c r="M80" s="56">
        <f t="shared" si="29"/>
        <v>10.87</v>
      </c>
      <c r="N80" s="46">
        <f>ROUND((#REF!+#REF!)/10000,2)</f>
        <v>3.63</v>
      </c>
      <c r="O80" s="50">
        <f t="shared" si="30"/>
        <v>46.96</v>
      </c>
      <c r="P80" s="50">
        <f>ROUND((#REF!+#REF!)/10000,2)</f>
        <v>0.12</v>
      </c>
      <c r="Q80" s="50">
        <f t="shared" si="31"/>
        <v>1.55</v>
      </c>
      <c r="R80" s="44">
        <f>#REF!</f>
        <v>78.7</v>
      </c>
      <c r="S80" s="44">
        <f>#REF!</f>
        <v>4.1900000000000004</v>
      </c>
      <c r="T80" s="46">
        <f>ROUND((#REF!/#REF!)*100,2)</f>
        <v>4.59</v>
      </c>
      <c r="U80" s="46">
        <f>#REF!</f>
        <v>19.920000000000002</v>
      </c>
      <c r="V80" s="44">
        <f>#REF!</f>
        <v>45</v>
      </c>
      <c r="W80" s="44">
        <f>#REF!</f>
        <v>24.59</v>
      </c>
      <c r="X80" s="44">
        <f t="shared" si="32"/>
        <v>54.64</v>
      </c>
      <c r="Y80" s="44">
        <f>ROUND(#REF!/#REF!,2)</f>
        <v>2.65</v>
      </c>
      <c r="Z80" s="44">
        <f t="shared" si="33"/>
        <v>5.89</v>
      </c>
      <c r="AA80" s="44">
        <f>ROUND(#REF!/#REF!,2)</f>
        <v>1.3</v>
      </c>
      <c r="AB80" s="44">
        <f t="shared" si="34"/>
        <v>2.89</v>
      </c>
      <c r="AC80" s="44">
        <f>ROUND((#REF!+#REF!+#REF!)/#REF!,2)</f>
        <v>14.71</v>
      </c>
      <c r="AD80" s="44">
        <f t="shared" si="35"/>
        <v>32.69</v>
      </c>
      <c r="AE80" s="44">
        <f t="shared" si="36"/>
        <v>1.75</v>
      </c>
      <c r="AF80" s="44">
        <f t="shared" si="37"/>
        <v>3.89</v>
      </c>
      <c r="AG80" s="44">
        <f>#REF!</f>
        <v>329.75</v>
      </c>
      <c r="AH80" s="44">
        <f>#REF!</f>
        <v>79.86</v>
      </c>
      <c r="AI80" s="44">
        <f t="shared" si="38"/>
        <v>24.22</v>
      </c>
      <c r="AJ80" s="44">
        <f>ROUND(#REF!/#REF!*#REF!,2)</f>
        <v>84.8</v>
      </c>
      <c r="AK80" s="44">
        <f t="shared" si="39"/>
        <v>25.72</v>
      </c>
      <c r="AL80" s="44">
        <f>ROUND(#REF!/#REF!*#REF!,2)</f>
        <v>0</v>
      </c>
      <c r="AM80" s="44">
        <f t="shared" si="40"/>
        <v>0</v>
      </c>
      <c r="AN80" s="44">
        <f>ROUND((#REF!+#REF!+#REF!+#REF!)/#REF!*#REF!,2)</f>
        <v>111.96</v>
      </c>
      <c r="AO80" s="44">
        <f t="shared" si="41"/>
        <v>33.950000000000003</v>
      </c>
      <c r="AP80" s="44">
        <f t="shared" si="42"/>
        <v>53.13</v>
      </c>
      <c r="AQ80" s="44">
        <f t="shared" si="43"/>
        <v>16.11</v>
      </c>
    </row>
    <row r="81" spans="1:43">
      <c r="A81" s="53" t="str">
        <f>#REF!</f>
        <v>宁化县淮土卫生院</v>
      </c>
      <c r="B81" s="46">
        <f>ROUND(#REF!/10000,2)</f>
        <v>16.54</v>
      </c>
      <c r="C81" s="49">
        <f t="shared" si="22"/>
        <v>7.13</v>
      </c>
      <c r="D81" s="46">
        <f>ROUND((#REF!+#REF!+#REF!+#REF!+#REF!+#REF!+#REF!)/10000,2)</f>
        <v>4.95</v>
      </c>
      <c r="E81" s="50">
        <f t="shared" si="23"/>
        <v>29.93</v>
      </c>
      <c r="F81" s="46">
        <f t="shared" si="24"/>
        <v>2.1800000000000002</v>
      </c>
      <c r="G81" s="50">
        <f t="shared" si="25"/>
        <v>13.17</v>
      </c>
      <c r="H81" s="51">
        <f t="shared" si="26"/>
        <v>1.65</v>
      </c>
      <c r="I81" s="56">
        <f t="shared" si="27"/>
        <v>9.98</v>
      </c>
      <c r="J81" s="56">
        <f>ROUND((#REF!+#REF!)/10000,2)</f>
        <v>0.5</v>
      </c>
      <c r="K81" s="56">
        <f t="shared" si="28"/>
        <v>3.02</v>
      </c>
      <c r="L81" s="56">
        <f>ROUND((#REF!+#REF!)/10000,2)</f>
        <v>1.1499999999999999</v>
      </c>
      <c r="M81" s="56">
        <f t="shared" si="29"/>
        <v>6.95</v>
      </c>
      <c r="N81" s="46">
        <f>ROUND((#REF!+#REF!)/10000,2)</f>
        <v>7.76</v>
      </c>
      <c r="O81" s="50">
        <f t="shared" si="30"/>
        <v>46.92</v>
      </c>
      <c r="P81" s="50">
        <f>ROUND((#REF!+#REF!)/10000,2)</f>
        <v>0</v>
      </c>
      <c r="Q81" s="50">
        <f t="shared" si="31"/>
        <v>0</v>
      </c>
      <c r="R81" s="44">
        <f>#REF!</f>
        <v>103.68</v>
      </c>
      <c r="S81" s="44">
        <f>#REF!</f>
        <v>4.2300000000000004</v>
      </c>
      <c r="T81" s="46">
        <f>ROUND((#REF!/#REF!)*100,2)</f>
        <v>27.33</v>
      </c>
      <c r="U81" s="46">
        <f>#REF!</f>
        <v>68.709999999999994</v>
      </c>
      <c r="V81" s="44">
        <f>#REF!</f>
        <v>59.59</v>
      </c>
      <c r="W81" s="44">
        <f>#REF!</f>
        <v>36.92</v>
      </c>
      <c r="X81" s="44">
        <f t="shared" si="32"/>
        <v>61.96</v>
      </c>
      <c r="Y81" s="44">
        <f>ROUND(#REF!/#REF!,2)</f>
        <v>4.8600000000000003</v>
      </c>
      <c r="Z81" s="44">
        <f t="shared" si="33"/>
        <v>8.16</v>
      </c>
      <c r="AA81" s="44">
        <f>ROUND(#REF!/#REF!,2)</f>
        <v>2.16</v>
      </c>
      <c r="AB81" s="44">
        <f t="shared" si="34"/>
        <v>3.62</v>
      </c>
      <c r="AC81" s="44">
        <f>ROUND((#REF!+#REF!+#REF!)/#REF!,2)</f>
        <v>12.21</v>
      </c>
      <c r="AD81" s="44">
        <f t="shared" si="35"/>
        <v>20.49</v>
      </c>
      <c r="AE81" s="44">
        <f t="shared" si="36"/>
        <v>3.44</v>
      </c>
      <c r="AF81" s="44">
        <f t="shared" si="37"/>
        <v>5.77</v>
      </c>
      <c r="AG81" s="44">
        <f>#REF!</f>
        <v>438.57</v>
      </c>
      <c r="AH81" s="44">
        <f>#REF!</f>
        <v>173.13</v>
      </c>
      <c r="AI81" s="44">
        <f t="shared" si="38"/>
        <v>39.479999999999997</v>
      </c>
      <c r="AJ81" s="44">
        <f>ROUND(#REF!/#REF!*#REF!,2)</f>
        <v>27.79</v>
      </c>
      <c r="AK81" s="44">
        <f t="shared" si="39"/>
        <v>6.34</v>
      </c>
      <c r="AL81" s="44">
        <f>ROUND(#REF!/#REF!*#REF!,2)</f>
        <v>11.81</v>
      </c>
      <c r="AM81" s="44">
        <f t="shared" si="40"/>
        <v>2.69</v>
      </c>
      <c r="AN81" s="44">
        <f>ROUND((#REF!+#REF!+#REF!+#REF!)/#REF!*#REF!,2)</f>
        <v>152.03</v>
      </c>
      <c r="AO81" s="44">
        <f t="shared" si="41"/>
        <v>34.659999999999997</v>
      </c>
      <c r="AP81" s="44">
        <f t="shared" si="42"/>
        <v>73.81</v>
      </c>
      <c r="AQ81" s="44">
        <f t="shared" si="43"/>
        <v>16.829999999999998</v>
      </c>
    </row>
    <row r="82" spans="1:43">
      <c r="A82" s="53" t="str">
        <f>#REF!</f>
        <v>宁化县济村卫生院</v>
      </c>
      <c r="B82" s="46">
        <f>ROUND(#REF!/10000,2)</f>
        <v>9.11</v>
      </c>
      <c r="C82" s="49">
        <f t="shared" si="22"/>
        <v>3.03</v>
      </c>
      <c r="D82" s="46">
        <f>ROUND((#REF!+#REF!+#REF!+#REF!+#REF!+#REF!+#REF!)/10000,2)</f>
        <v>2.34</v>
      </c>
      <c r="E82" s="50">
        <f t="shared" si="23"/>
        <v>25.69</v>
      </c>
      <c r="F82" s="46">
        <f t="shared" si="24"/>
        <v>0.69</v>
      </c>
      <c r="G82" s="50">
        <f t="shared" si="25"/>
        <v>7.57</v>
      </c>
      <c r="H82" s="51">
        <f t="shared" si="26"/>
        <v>1.3</v>
      </c>
      <c r="I82" s="56">
        <f t="shared" si="27"/>
        <v>14.27</v>
      </c>
      <c r="J82" s="56">
        <f>ROUND((#REF!+#REF!)/10000,2)</f>
        <v>0.13</v>
      </c>
      <c r="K82" s="56">
        <f t="shared" si="28"/>
        <v>1.43</v>
      </c>
      <c r="L82" s="56">
        <f>ROUND((#REF!+#REF!)/10000,2)</f>
        <v>1.17</v>
      </c>
      <c r="M82" s="56">
        <f t="shared" si="29"/>
        <v>12.84</v>
      </c>
      <c r="N82" s="46">
        <f>ROUND((#REF!+#REF!)/10000,2)</f>
        <v>4.6399999999999997</v>
      </c>
      <c r="O82" s="50">
        <f t="shared" si="30"/>
        <v>50.93</v>
      </c>
      <c r="P82" s="50">
        <f>ROUND((#REF!+#REF!)/10000,2)</f>
        <v>0.14000000000000001</v>
      </c>
      <c r="Q82" s="50">
        <f t="shared" si="31"/>
        <v>1.54</v>
      </c>
      <c r="R82" s="44">
        <f>#REF!</f>
        <v>149.76</v>
      </c>
      <c r="S82" s="44">
        <f>#REF!</f>
        <v>3.46</v>
      </c>
      <c r="T82" s="46">
        <f>ROUND((#REF!/#REF!)*100,2)</f>
        <v>25.32</v>
      </c>
      <c r="U82" s="46">
        <f>#REF!</f>
        <v>53.16</v>
      </c>
      <c r="V82" s="44">
        <f>#REF!</f>
        <v>62.64</v>
      </c>
      <c r="W82" s="44">
        <f>#REF!</f>
        <v>39.65</v>
      </c>
      <c r="X82" s="44">
        <f t="shared" si="32"/>
        <v>63.3</v>
      </c>
      <c r="Y82" s="44">
        <f>ROUND(#REF!/#REF!,2)</f>
        <v>3.33</v>
      </c>
      <c r="Z82" s="44">
        <f t="shared" si="33"/>
        <v>5.32</v>
      </c>
      <c r="AA82" s="44">
        <f>ROUND(#REF!/#REF!,2)</f>
        <v>0.6</v>
      </c>
      <c r="AB82" s="44">
        <f t="shared" si="34"/>
        <v>0.96</v>
      </c>
      <c r="AC82" s="44">
        <f>ROUND((#REF!+#REF!+#REF!)/#REF!,2)</f>
        <v>18.16</v>
      </c>
      <c r="AD82" s="44">
        <f t="shared" si="35"/>
        <v>28.99</v>
      </c>
      <c r="AE82" s="44">
        <f t="shared" si="36"/>
        <v>0.90000000000000202</v>
      </c>
      <c r="AF82" s="44">
        <f t="shared" si="37"/>
        <v>1.43</v>
      </c>
      <c r="AG82" s="44">
        <f>#REF!</f>
        <v>518.16999999999996</v>
      </c>
      <c r="AH82" s="44">
        <f>#REF!</f>
        <v>233.13</v>
      </c>
      <c r="AI82" s="44">
        <f t="shared" si="38"/>
        <v>44.99</v>
      </c>
      <c r="AJ82" s="44">
        <f>ROUND(#REF!/#REF!*#REF!,2)</f>
        <v>85.11</v>
      </c>
      <c r="AK82" s="44">
        <f t="shared" si="39"/>
        <v>16.43</v>
      </c>
      <c r="AL82" s="44">
        <f>ROUND(#REF!/#REF!*#REF!,2)</f>
        <v>8.24</v>
      </c>
      <c r="AM82" s="44">
        <f t="shared" si="40"/>
        <v>1.59</v>
      </c>
      <c r="AN82" s="44">
        <f>ROUND((#REF!+#REF!+#REF!+#REF!)/#REF!*#REF!,2)</f>
        <v>124.49</v>
      </c>
      <c r="AO82" s="44">
        <f t="shared" si="41"/>
        <v>24.02</v>
      </c>
      <c r="AP82" s="44">
        <f t="shared" si="42"/>
        <v>67.199999999999903</v>
      </c>
      <c r="AQ82" s="44">
        <f t="shared" si="43"/>
        <v>12.97</v>
      </c>
    </row>
    <row r="83" spans="1:43">
      <c r="A83" s="53" t="str">
        <f>#REF!</f>
        <v>宁化县泉上中心卫生院</v>
      </c>
      <c r="B83" s="46">
        <f>ROUND(#REF!/10000,2)</f>
        <v>22.61</v>
      </c>
      <c r="C83" s="49">
        <f t="shared" si="22"/>
        <v>9.65</v>
      </c>
      <c r="D83" s="46">
        <f>ROUND((#REF!+#REF!+#REF!+#REF!+#REF!+#REF!+#REF!)/10000,2)</f>
        <v>7.02</v>
      </c>
      <c r="E83" s="50">
        <f t="shared" si="23"/>
        <v>31.05</v>
      </c>
      <c r="F83" s="46">
        <f t="shared" si="24"/>
        <v>2.63</v>
      </c>
      <c r="G83" s="50">
        <f t="shared" si="25"/>
        <v>11.63</v>
      </c>
      <c r="H83" s="51">
        <f t="shared" si="26"/>
        <v>5.28</v>
      </c>
      <c r="I83" s="56">
        <f t="shared" si="27"/>
        <v>23.35</v>
      </c>
      <c r="J83" s="56">
        <f>ROUND((#REF!+#REF!)/10000,2)</f>
        <v>1.21</v>
      </c>
      <c r="K83" s="56">
        <f t="shared" si="28"/>
        <v>5.35</v>
      </c>
      <c r="L83" s="56">
        <f>ROUND((#REF!+#REF!)/10000,2)</f>
        <v>4.07</v>
      </c>
      <c r="M83" s="56">
        <f t="shared" si="29"/>
        <v>18</v>
      </c>
      <c r="N83" s="46">
        <f>ROUND((#REF!+#REF!)/10000,2)</f>
        <v>7.68</v>
      </c>
      <c r="O83" s="50">
        <f t="shared" si="30"/>
        <v>33.97</v>
      </c>
      <c r="P83" s="50">
        <f>ROUND((#REF!+#REF!)/10000,2)</f>
        <v>0</v>
      </c>
      <c r="Q83" s="50">
        <f t="shared" si="31"/>
        <v>0</v>
      </c>
      <c r="R83" s="44">
        <f>#REF!</f>
        <v>74.680000000000007</v>
      </c>
      <c r="S83" s="44">
        <f>#REF!</f>
        <v>5.98</v>
      </c>
      <c r="T83" s="46">
        <f>ROUND((#REF!/#REF!)*100,2)</f>
        <v>6.06</v>
      </c>
      <c r="U83" s="46">
        <f>#REF!</f>
        <v>52.1</v>
      </c>
      <c r="V83" s="44">
        <f>#REF!</f>
        <v>57.48</v>
      </c>
      <c r="W83" s="44">
        <f>#REF!</f>
        <v>23.86</v>
      </c>
      <c r="X83" s="44">
        <f t="shared" si="32"/>
        <v>41.51</v>
      </c>
      <c r="Y83" s="44">
        <f>ROUND(#REF!/#REF!,2)</f>
        <v>9.6199999999999992</v>
      </c>
      <c r="Z83" s="44">
        <f t="shared" si="33"/>
        <v>16.739999999999998</v>
      </c>
      <c r="AA83" s="44">
        <f>ROUND(#REF!/#REF!,2)</f>
        <v>3.62</v>
      </c>
      <c r="AB83" s="44">
        <f t="shared" si="34"/>
        <v>6.3</v>
      </c>
      <c r="AC83" s="44">
        <f>ROUND((#REF!+#REF!+#REF!)/#REF!,2)</f>
        <v>16.37</v>
      </c>
      <c r="AD83" s="44">
        <f t="shared" si="35"/>
        <v>28.48</v>
      </c>
      <c r="AE83" s="44">
        <f t="shared" si="36"/>
        <v>4.01</v>
      </c>
      <c r="AF83" s="44">
        <f t="shared" si="37"/>
        <v>6.97</v>
      </c>
      <c r="AG83" s="44">
        <f>#REF!</f>
        <v>446.59</v>
      </c>
      <c r="AH83" s="44">
        <f>#REF!</f>
        <v>80.010000000000005</v>
      </c>
      <c r="AI83" s="44">
        <f t="shared" si="38"/>
        <v>17.920000000000002</v>
      </c>
      <c r="AJ83" s="44">
        <f>ROUND(#REF!/#REF!*#REF!,2)</f>
        <v>92.13</v>
      </c>
      <c r="AK83" s="44">
        <f t="shared" si="39"/>
        <v>20.63</v>
      </c>
      <c r="AL83" s="44">
        <f>ROUND(#REF!/#REF!*#REF!,2)</f>
        <v>14.68</v>
      </c>
      <c r="AM83" s="44">
        <f t="shared" si="40"/>
        <v>3.29</v>
      </c>
      <c r="AN83" s="44">
        <f>ROUND((#REF!+#REF!+#REF!+#REF!)/#REF!*#REF!,2)</f>
        <v>163.07</v>
      </c>
      <c r="AO83" s="44">
        <f t="shared" si="41"/>
        <v>36.51</v>
      </c>
      <c r="AP83" s="44">
        <f t="shared" si="42"/>
        <v>96.7</v>
      </c>
      <c r="AQ83" s="44">
        <f t="shared" si="43"/>
        <v>21.65</v>
      </c>
    </row>
    <row r="84" spans="1:43" ht="24">
      <c r="A84" s="53" t="str">
        <f>#REF!</f>
        <v>宁化县石壁镇中心卫生院</v>
      </c>
      <c r="B84" s="46">
        <f>ROUND(#REF!/10000,2)</f>
        <v>9.82</v>
      </c>
      <c r="C84" s="49">
        <f t="shared" si="22"/>
        <v>3.43</v>
      </c>
      <c r="D84" s="46">
        <f>ROUND((#REF!+#REF!+#REF!+#REF!+#REF!+#REF!+#REF!)/10000,2)</f>
        <v>2.69</v>
      </c>
      <c r="E84" s="50">
        <f t="shared" si="23"/>
        <v>27.39</v>
      </c>
      <c r="F84" s="46">
        <f t="shared" si="24"/>
        <v>0.74</v>
      </c>
      <c r="G84" s="50">
        <f t="shared" si="25"/>
        <v>7.54</v>
      </c>
      <c r="H84" s="51">
        <f t="shared" si="26"/>
        <v>0.89</v>
      </c>
      <c r="I84" s="56">
        <f t="shared" si="27"/>
        <v>9.06</v>
      </c>
      <c r="J84" s="56">
        <f>ROUND((#REF!+#REF!)/10000,2)</f>
        <v>0.34</v>
      </c>
      <c r="K84" s="56">
        <f t="shared" si="28"/>
        <v>3.46</v>
      </c>
      <c r="L84" s="56">
        <f>ROUND((#REF!+#REF!)/10000,2)</f>
        <v>0.55000000000000004</v>
      </c>
      <c r="M84" s="56">
        <f t="shared" si="29"/>
        <v>5.6</v>
      </c>
      <c r="N84" s="46">
        <f>ROUND((#REF!+#REF!)/10000,2)</f>
        <v>5.49</v>
      </c>
      <c r="O84" s="50">
        <f t="shared" si="30"/>
        <v>55.91</v>
      </c>
      <c r="P84" s="50">
        <f>ROUND((#REF!+#REF!)/10000,2)</f>
        <v>0.01</v>
      </c>
      <c r="Q84" s="50">
        <f t="shared" si="31"/>
        <v>0.1</v>
      </c>
      <c r="R84" s="44">
        <f>#REF!</f>
        <v>73.63</v>
      </c>
      <c r="S84" s="44">
        <f>#REF!</f>
        <v>5.69</v>
      </c>
      <c r="T84" s="46">
        <f>ROUND((#REF!/#REF!)*100,2)</f>
        <v>5.54</v>
      </c>
      <c r="U84" s="46">
        <f>#REF!</f>
        <v>15.91</v>
      </c>
      <c r="V84" s="44">
        <f>#REF!</f>
        <v>81.33</v>
      </c>
      <c r="W84" s="44">
        <f>#REF!</f>
        <v>53.33</v>
      </c>
      <c r="X84" s="44">
        <f t="shared" si="32"/>
        <v>65.569999999999993</v>
      </c>
      <c r="Y84" s="44">
        <f>ROUND(#REF!/#REF!,2)</f>
        <v>2.2200000000000002</v>
      </c>
      <c r="Z84" s="44">
        <f t="shared" si="33"/>
        <v>2.73</v>
      </c>
      <c r="AA84" s="44">
        <f>ROUND(#REF!/#REF!,2)</f>
        <v>2.29</v>
      </c>
      <c r="AB84" s="44">
        <f t="shared" si="34"/>
        <v>2.82</v>
      </c>
      <c r="AC84" s="44">
        <f>ROUND((#REF!+#REF!+#REF!)/#REF!,2)</f>
        <v>19.47</v>
      </c>
      <c r="AD84" s="44">
        <f t="shared" si="35"/>
        <v>23.94</v>
      </c>
      <c r="AE84" s="44">
        <f t="shared" si="36"/>
        <v>4.0199999999999996</v>
      </c>
      <c r="AF84" s="44">
        <f t="shared" si="37"/>
        <v>4.9400000000000004</v>
      </c>
      <c r="AG84" s="44">
        <f>#REF!</f>
        <v>418.95</v>
      </c>
      <c r="AH84" s="44">
        <f>#REF!</f>
        <v>92.41</v>
      </c>
      <c r="AI84" s="44">
        <f t="shared" si="38"/>
        <v>22.06</v>
      </c>
      <c r="AJ84" s="44">
        <f>ROUND(#REF!/#REF!*#REF!,2)</f>
        <v>65.239999999999995</v>
      </c>
      <c r="AK84" s="44">
        <f t="shared" si="39"/>
        <v>15.57</v>
      </c>
      <c r="AL84" s="44">
        <f>ROUND(#REF!/#REF!*#REF!,2)</f>
        <v>23.78</v>
      </c>
      <c r="AM84" s="44">
        <f t="shared" si="40"/>
        <v>5.68</v>
      </c>
      <c r="AN84" s="44">
        <f>ROUND((#REF!+#REF!+#REF!+#REF!)/#REF!*#REF!,2)</f>
        <v>165.74</v>
      </c>
      <c r="AO84" s="44">
        <f t="shared" si="41"/>
        <v>39.56</v>
      </c>
      <c r="AP84" s="44">
        <f t="shared" si="42"/>
        <v>71.779999999999902</v>
      </c>
      <c r="AQ84" s="44">
        <f t="shared" si="43"/>
        <v>17.13</v>
      </c>
    </row>
    <row r="85" spans="1:43">
      <c r="A85" s="53" t="str">
        <f>#REF!</f>
        <v>宁化县水茜卫生院</v>
      </c>
      <c r="B85" s="46">
        <f>ROUND(#REF!/10000,2)</f>
        <v>8.11</v>
      </c>
      <c r="C85" s="49">
        <f t="shared" si="22"/>
        <v>4.3099999999999996</v>
      </c>
      <c r="D85" s="46">
        <f>ROUND((#REF!+#REF!+#REF!+#REF!+#REF!+#REF!+#REF!)/10000,2)</f>
        <v>3.21</v>
      </c>
      <c r="E85" s="50">
        <f t="shared" si="23"/>
        <v>39.58</v>
      </c>
      <c r="F85" s="46">
        <f t="shared" si="24"/>
        <v>1.1000000000000001</v>
      </c>
      <c r="G85" s="50">
        <f t="shared" si="25"/>
        <v>13.56</v>
      </c>
      <c r="H85" s="51">
        <f t="shared" si="26"/>
        <v>1.24</v>
      </c>
      <c r="I85" s="56">
        <f t="shared" si="27"/>
        <v>15.29</v>
      </c>
      <c r="J85" s="56">
        <f>ROUND((#REF!+#REF!)/10000,2)</f>
        <v>0.12</v>
      </c>
      <c r="K85" s="56">
        <f t="shared" si="28"/>
        <v>1.48</v>
      </c>
      <c r="L85" s="56">
        <f>ROUND((#REF!+#REF!)/10000,2)</f>
        <v>1.1200000000000001</v>
      </c>
      <c r="M85" s="56">
        <f t="shared" si="29"/>
        <v>13.81</v>
      </c>
      <c r="N85" s="46">
        <f>ROUND((#REF!+#REF!)/10000,2)</f>
        <v>2.56</v>
      </c>
      <c r="O85" s="50">
        <f t="shared" si="30"/>
        <v>31.57</v>
      </c>
      <c r="P85" s="50">
        <f>ROUND((#REF!+#REF!)/10000,2)</f>
        <v>0</v>
      </c>
      <c r="Q85" s="50">
        <f t="shared" si="31"/>
        <v>0</v>
      </c>
      <c r="R85" s="44">
        <f>#REF!</f>
        <v>56.26</v>
      </c>
      <c r="S85" s="44">
        <f>#REF!</f>
        <v>5.35</v>
      </c>
      <c r="T85" s="46">
        <f>ROUND((#REF!/#REF!)*100,2)</f>
        <v>17.260000000000002</v>
      </c>
      <c r="U85" s="46">
        <f>#REF!</f>
        <v>69.03</v>
      </c>
      <c r="V85" s="44">
        <f>#REF!</f>
        <v>35.53</v>
      </c>
      <c r="W85" s="44">
        <f>#REF!</f>
        <v>13.52</v>
      </c>
      <c r="X85" s="44">
        <f t="shared" si="32"/>
        <v>38.049999999999997</v>
      </c>
      <c r="Y85" s="44">
        <f>ROUND(#REF!/#REF!,2)</f>
        <v>7.08</v>
      </c>
      <c r="Z85" s="44">
        <f t="shared" si="33"/>
        <v>19.93</v>
      </c>
      <c r="AA85" s="44">
        <f>ROUND(#REF!/#REF!,2)</f>
        <v>1.08</v>
      </c>
      <c r="AB85" s="44">
        <f t="shared" si="34"/>
        <v>3.04</v>
      </c>
      <c r="AC85" s="44">
        <f>ROUND((#REF!+#REF!+#REF!)/#REF!,2)</f>
        <v>11.62</v>
      </c>
      <c r="AD85" s="44">
        <f t="shared" si="35"/>
        <v>32.700000000000003</v>
      </c>
      <c r="AE85" s="44">
        <f t="shared" si="36"/>
        <v>2.23</v>
      </c>
      <c r="AF85" s="44">
        <f t="shared" si="37"/>
        <v>6.28</v>
      </c>
      <c r="AG85" s="44">
        <f>#REF!</f>
        <v>300.99</v>
      </c>
      <c r="AH85" s="44">
        <f>#REF!</f>
        <v>81.91</v>
      </c>
      <c r="AI85" s="44">
        <f t="shared" si="38"/>
        <v>27.21</v>
      </c>
      <c r="AJ85" s="44">
        <f>ROUND(#REF!/#REF!*#REF!,2)</f>
        <v>28.85</v>
      </c>
      <c r="AK85" s="44">
        <f t="shared" si="39"/>
        <v>9.59</v>
      </c>
      <c r="AL85" s="44">
        <f>ROUND(#REF!/#REF!*#REF!,2)</f>
        <v>1.39</v>
      </c>
      <c r="AM85" s="44">
        <f t="shared" si="40"/>
        <v>0.46</v>
      </c>
      <c r="AN85" s="44">
        <f>ROUND((#REF!+#REF!+#REF!+#REF!)/#REF!*#REF!,2)</f>
        <v>133.56</v>
      </c>
      <c r="AO85" s="44">
        <f t="shared" si="41"/>
        <v>44.37</v>
      </c>
      <c r="AP85" s="44">
        <f t="shared" si="42"/>
        <v>55.28</v>
      </c>
      <c r="AQ85" s="44">
        <f t="shared" si="43"/>
        <v>18.37</v>
      </c>
    </row>
    <row r="86" spans="1:43" ht="24">
      <c r="A86" s="53" t="str">
        <f>#REF!</f>
        <v>宁化县治平畲族乡卫生院</v>
      </c>
      <c r="B86" s="46">
        <f>ROUND(#REF!/10000,2)</f>
        <v>8.75</v>
      </c>
      <c r="C86" s="49">
        <f t="shared" si="22"/>
        <v>3.93</v>
      </c>
      <c r="D86" s="46">
        <f>ROUND((#REF!+#REF!+#REF!+#REF!+#REF!+#REF!+#REF!)/10000,2)</f>
        <v>2.94</v>
      </c>
      <c r="E86" s="50">
        <f t="shared" si="23"/>
        <v>33.6</v>
      </c>
      <c r="F86" s="46">
        <f t="shared" si="24"/>
        <v>0.99</v>
      </c>
      <c r="G86" s="50">
        <f t="shared" si="25"/>
        <v>11.32</v>
      </c>
      <c r="H86" s="51">
        <f t="shared" si="26"/>
        <v>0.64</v>
      </c>
      <c r="I86" s="56">
        <f t="shared" si="27"/>
        <v>7.31</v>
      </c>
      <c r="J86" s="56">
        <f>ROUND((#REF!+#REF!)/10000,2)</f>
        <v>0.13</v>
      </c>
      <c r="K86" s="56">
        <f t="shared" si="28"/>
        <v>1.49</v>
      </c>
      <c r="L86" s="56">
        <f>ROUND((#REF!+#REF!)/10000,2)</f>
        <v>0.51</v>
      </c>
      <c r="M86" s="56">
        <f t="shared" si="29"/>
        <v>5.83</v>
      </c>
      <c r="N86" s="46">
        <f>ROUND((#REF!+#REF!)/10000,2)</f>
        <v>4.18</v>
      </c>
      <c r="O86" s="50">
        <f t="shared" si="30"/>
        <v>47.77</v>
      </c>
      <c r="P86" s="50">
        <f>ROUND((#REF!+#REF!)/10000,2)</f>
        <v>0</v>
      </c>
      <c r="Q86" s="50">
        <f t="shared" si="31"/>
        <v>0</v>
      </c>
      <c r="R86" s="44">
        <f>#REF!</f>
        <v>103.61</v>
      </c>
      <c r="S86" s="44">
        <f>#REF!</f>
        <v>3.7</v>
      </c>
      <c r="T86" s="46">
        <f>ROUND((#REF!/#REF!)*100,2)</f>
        <v>6.25</v>
      </c>
      <c r="U86" s="46">
        <f>#REF!</f>
        <v>31.83</v>
      </c>
      <c r="V86" s="44">
        <f>#REF!</f>
        <v>44.47</v>
      </c>
      <c r="W86" s="44">
        <f>#REF!</f>
        <v>23.69</v>
      </c>
      <c r="X86" s="44">
        <f t="shared" si="32"/>
        <v>53.27</v>
      </c>
      <c r="Y86" s="44">
        <f>ROUND(#REF!/#REF!,2)</f>
        <v>3.23</v>
      </c>
      <c r="Z86" s="44">
        <f t="shared" si="33"/>
        <v>7.26</v>
      </c>
      <c r="AA86" s="44">
        <f>ROUND(#REF!/#REF!,2)</f>
        <v>0.99</v>
      </c>
      <c r="AB86" s="44">
        <f t="shared" si="34"/>
        <v>2.23</v>
      </c>
      <c r="AC86" s="44">
        <f>ROUND((#REF!+#REF!+#REF!)/#REF!,2)</f>
        <v>14.61</v>
      </c>
      <c r="AD86" s="44">
        <f t="shared" si="35"/>
        <v>32.85</v>
      </c>
      <c r="AE86" s="44">
        <f t="shared" si="36"/>
        <v>1.95</v>
      </c>
      <c r="AF86" s="44">
        <f t="shared" si="37"/>
        <v>4.3899999999999997</v>
      </c>
      <c r="AG86" s="44">
        <f>#REF!</f>
        <v>383.36</v>
      </c>
      <c r="AH86" s="44">
        <f>#REF!</f>
        <v>144.34</v>
      </c>
      <c r="AI86" s="44">
        <f t="shared" si="38"/>
        <v>37.65</v>
      </c>
      <c r="AJ86" s="44">
        <f>ROUND(#REF!/#REF!*#REF!,2)</f>
        <v>12.11</v>
      </c>
      <c r="AK86" s="44">
        <f t="shared" si="39"/>
        <v>3.16</v>
      </c>
      <c r="AL86" s="44">
        <f>ROUND(#REF!/#REF!*#REF!,2)</f>
        <v>0.23</v>
      </c>
      <c r="AM86" s="44">
        <f t="shared" si="40"/>
        <v>0.06</v>
      </c>
      <c r="AN86" s="44">
        <f>ROUND((#REF!+#REF!+#REF!+#REF!)/#REF!*#REF!,2)</f>
        <v>133.69999999999999</v>
      </c>
      <c r="AO86" s="44">
        <f t="shared" si="41"/>
        <v>34.880000000000003</v>
      </c>
      <c r="AP86" s="44">
        <f t="shared" si="42"/>
        <v>92.98</v>
      </c>
      <c r="AQ86" s="44">
        <f t="shared" si="43"/>
        <v>24.25</v>
      </c>
    </row>
    <row r="87" spans="1:43">
      <c r="A87" s="53" t="str">
        <f>#REF!</f>
        <v>宁化县中沙卫生院</v>
      </c>
      <c r="B87" s="46">
        <f>ROUND(#REF!/10000,2)</f>
        <v>8.4700000000000006</v>
      </c>
      <c r="C87" s="49">
        <f t="shared" si="22"/>
        <v>3.6</v>
      </c>
      <c r="D87" s="46">
        <f>ROUND((#REF!+#REF!+#REF!+#REF!+#REF!+#REF!+#REF!)/10000,2)</f>
        <v>2.86</v>
      </c>
      <c r="E87" s="50">
        <f t="shared" si="23"/>
        <v>33.770000000000003</v>
      </c>
      <c r="F87" s="46">
        <f t="shared" si="24"/>
        <v>0.74000000000000099</v>
      </c>
      <c r="G87" s="50">
        <f t="shared" si="25"/>
        <v>8.7299999999999898</v>
      </c>
      <c r="H87" s="51">
        <f t="shared" si="26"/>
        <v>1.41</v>
      </c>
      <c r="I87" s="56">
        <f t="shared" si="27"/>
        <v>16.649999999999999</v>
      </c>
      <c r="J87" s="56">
        <f>ROUND((#REF!+#REF!)/10000,2)</f>
        <v>0.34</v>
      </c>
      <c r="K87" s="56">
        <f t="shared" si="28"/>
        <v>4.01</v>
      </c>
      <c r="L87" s="56">
        <f>ROUND((#REF!+#REF!)/10000,2)</f>
        <v>1.07</v>
      </c>
      <c r="M87" s="56">
        <f t="shared" si="29"/>
        <v>12.63</v>
      </c>
      <c r="N87" s="46">
        <f>ROUND((#REF!+#REF!)/10000,2)</f>
        <v>3.46</v>
      </c>
      <c r="O87" s="50">
        <f t="shared" si="30"/>
        <v>40.85</v>
      </c>
      <c r="P87" s="50">
        <f>ROUND((#REF!+#REF!)/10000,2)</f>
        <v>0</v>
      </c>
      <c r="Q87" s="50">
        <f t="shared" si="31"/>
        <v>0</v>
      </c>
      <c r="R87" s="44">
        <f>#REF!</f>
        <v>84.86</v>
      </c>
      <c r="S87" s="44">
        <f>#REF!</f>
        <v>4.4800000000000004</v>
      </c>
      <c r="T87" s="46">
        <f>ROUND((#REF!/#REF!)*100,2)</f>
        <v>9.24</v>
      </c>
      <c r="U87" s="46">
        <f>#REF!</f>
        <v>40.97</v>
      </c>
      <c r="V87" s="44">
        <f>#REF!</f>
        <v>56.88</v>
      </c>
      <c r="W87" s="44">
        <f>#REF!</f>
        <v>29.68</v>
      </c>
      <c r="X87" s="44">
        <f t="shared" si="32"/>
        <v>52.18</v>
      </c>
      <c r="Y87" s="44">
        <f>ROUND(#REF!/#REF!,2)</f>
        <v>6.02</v>
      </c>
      <c r="Z87" s="44">
        <f t="shared" si="33"/>
        <v>10.58</v>
      </c>
      <c r="AA87" s="44">
        <f>ROUND(#REF!/#REF!,2)</f>
        <v>3.73</v>
      </c>
      <c r="AB87" s="44">
        <f t="shared" si="34"/>
        <v>6.56</v>
      </c>
      <c r="AC87" s="44">
        <f>ROUND((#REF!+#REF!+#REF!)/#REF!,2)</f>
        <v>16.149999999999999</v>
      </c>
      <c r="AD87" s="44">
        <f t="shared" si="35"/>
        <v>28.39</v>
      </c>
      <c r="AE87" s="44">
        <f t="shared" si="36"/>
        <v>1.3</v>
      </c>
      <c r="AF87" s="44">
        <f t="shared" si="37"/>
        <v>2.29</v>
      </c>
      <c r="AG87" s="44">
        <f>#REF!</f>
        <v>380.17</v>
      </c>
      <c r="AH87" s="44">
        <f>#REF!</f>
        <v>86.02</v>
      </c>
      <c r="AI87" s="44">
        <f t="shared" si="38"/>
        <v>22.63</v>
      </c>
      <c r="AJ87" s="44">
        <f>ROUND(#REF!/#REF!*#REF!,2)</f>
        <v>60.63</v>
      </c>
      <c r="AK87" s="44">
        <f t="shared" si="39"/>
        <v>15.95</v>
      </c>
      <c r="AL87" s="44">
        <f>ROUND(#REF!/#REF!*#REF!,2)</f>
        <v>0</v>
      </c>
      <c r="AM87" s="44">
        <f t="shared" si="40"/>
        <v>0</v>
      </c>
      <c r="AN87" s="44">
        <f>ROUND((#REF!+#REF!+#REF!+#REF!)/#REF!*#REF!,2)</f>
        <v>160.97</v>
      </c>
      <c r="AO87" s="44">
        <f t="shared" si="41"/>
        <v>42.34</v>
      </c>
      <c r="AP87" s="44">
        <f t="shared" si="42"/>
        <v>72.55</v>
      </c>
      <c r="AQ87" s="44">
        <f t="shared" si="43"/>
        <v>19.079999999999998</v>
      </c>
    </row>
    <row r="88" spans="1:43">
      <c r="A88" s="53" t="str">
        <f>#REF!</f>
        <v>宁化县城郊卫生院</v>
      </c>
      <c r="B88" s="46">
        <f>ROUND(#REF!/10000,2)</f>
        <v>3.17</v>
      </c>
      <c r="C88" s="49">
        <f t="shared" si="22"/>
        <v>0.04</v>
      </c>
      <c r="D88" s="46">
        <f>ROUND((#REF!+#REF!+#REF!+#REF!+#REF!+#REF!+#REF!)/10000,2)</f>
        <v>0</v>
      </c>
      <c r="E88" s="50">
        <f t="shared" si="23"/>
        <v>0</v>
      </c>
      <c r="F88" s="46">
        <f t="shared" si="24"/>
        <v>0.04</v>
      </c>
      <c r="G88" s="50">
        <f t="shared" si="25"/>
        <v>1.26000000000001</v>
      </c>
      <c r="H88" s="51">
        <f t="shared" si="26"/>
        <v>0</v>
      </c>
      <c r="I88" s="56">
        <f t="shared" si="27"/>
        <v>0</v>
      </c>
      <c r="J88" s="56">
        <f>ROUND((#REF!+#REF!)/10000,2)</f>
        <v>0</v>
      </c>
      <c r="K88" s="56">
        <f t="shared" si="28"/>
        <v>0</v>
      </c>
      <c r="L88" s="56">
        <f>ROUND((#REF!+#REF!)/10000,2)</f>
        <v>0</v>
      </c>
      <c r="M88" s="56">
        <f t="shared" si="29"/>
        <v>0</v>
      </c>
      <c r="N88" s="46">
        <f>ROUND((#REF!+#REF!)/10000,2)</f>
        <v>3.13</v>
      </c>
      <c r="O88" s="50">
        <f t="shared" si="30"/>
        <v>98.74</v>
      </c>
      <c r="P88" s="50">
        <f>ROUND((#REF!+#REF!)/10000,2)</f>
        <v>0</v>
      </c>
      <c r="Q88" s="50">
        <f t="shared" si="31"/>
        <v>0</v>
      </c>
      <c r="R88" s="44" t="e">
        <f>#REF!</f>
        <v>#DIV/0!</v>
      </c>
      <c r="S88" s="44" t="e">
        <f>#REF!</f>
        <v>#DIV/0!</v>
      </c>
      <c r="T88" s="46" t="e">
        <f>ROUND((#REF!/#REF!)*100,2)</f>
        <v>#DIV/0!</v>
      </c>
      <c r="U88" s="46" t="e">
        <f>#REF!</f>
        <v>#DIV/0!</v>
      </c>
      <c r="V88" s="44" t="e">
        <f>#REF!</f>
        <v>#DIV/0!</v>
      </c>
      <c r="W88" s="44" t="e">
        <f>#REF!</f>
        <v>#DIV/0!</v>
      </c>
      <c r="X88" s="44" t="e">
        <f t="shared" si="32"/>
        <v>#DIV/0!</v>
      </c>
      <c r="Y88" s="44" t="e">
        <f>ROUND(#REF!/#REF!,2)</f>
        <v>#DIV/0!</v>
      </c>
      <c r="Z88" s="44" t="e">
        <f t="shared" si="33"/>
        <v>#DIV/0!</v>
      </c>
      <c r="AA88" s="44" t="e">
        <f>ROUND(#REF!/#REF!,2)</f>
        <v>#DIV/0!</v>
      </c>
      <c r="AB88" s="44" t="e">
        <f t="shared" si="34"/>
        <v>#DIV/0!</v>
      </c>
      <c r="AC88" s="44" t="e">
        <f>ROUND((#REF!+#REF!+#REF!)/#REF!,2)</f>
        <v>#DIV/0!</v>
      </c>
      <c r="AD88" s="44" t="e">
        <f t="shared" si="35"/>
        <v>#DIV/0!</v>
      </c>
      <c r="AE88" s="44" t="e">
        <f t="shared" si="36"/>
        <v>#DIV/0!</v>
      </c>
      <c r="AF88" s="44" t="e">
        <f t="shared" si="37"/>
        <v>#DIV/0!</v>
      </c>
      <c r="AG88" s="44" t="e">
        <f>#REF!</f>
        <v>#DIV/0!</v>
      </c>
      <c r="AH88" s="44" t="e">
        <f>#REF!</f>
        <v>#DIV/0!</v>
      </c>
      <c r="AI88" s="44" t="e">
        <f t="shared" si="38"/>
        <v>#DIV/0!</v>
      </c>
      <c r="AJ88" s="44" t="e">
        <f>ROUND(#REF!/#REF!*#REF!,2)</f>
        <v>#DIV/0!</v>
      </c>
      <c r="AK88" s="44" t="e">
        <f t="shared" si="39"/>
        <v>#DIV/0!</v>
      </c>
      <c r="AL88" s="44" t="e">
        <f>ROUND(#REF!/#REF!*#REF!,2)</f>
        <v>#DIV/0!</v>
      </c>
      <c r="AM88" s="44" t="e">
        <f t="shared" si="40"/>
        <v>#DIV/0!</v>
      </c>
      <c r="AN88" s="44" t="e">
        <f>ROUND((#REF!+#REF!+#REF!+#REF!)/#REF!*#REF!,2)</f>
        <v>#DIV/0!</v>
      </c>
      <c r="AO88" s="44" t="e">
        <f t="shared" si="41"/>
        <v>#DIV/0!</v>
      </c>
      <c r="AP88" s="44" t="e">
        <f t="shared" si="42"/>
        <v>#DIV/0!</v>
      </c>
      <c r="AQ88" s="44" t="e">
        <f t="shared" si="43"/>
        <v>#DIV/0!</v>
      </c>
    </row>
    <row r="89" spans="1:43" ht="24">
      <c r="A89" s="53" t="str">
        <f>#REF!</f>
        <v>宁化县翠江社区卫生服务中心</v>
      </c>
      <c r="B89" s="46">
        <f>ROUND(#REF!/10000,2)</f>
        <v>7.47</v>
      </c>
      <c r="C89" s="49">
        <f t="shared" si="22"/>
        <v>2</v>
      </c>
      <c r="D89" s="46">
        <f>ROUND((#REF!+#REF!+#REF!+#REF!+#REF!+#REF!+#REF!)/10000,2)</f>
        <v>1.55</v>
      </c>
      <c r="E89" s="50">
        <f t="shared" si="23"/>
        <v>20.75</v>
      </c>
      <c r="F89" s="46">
        <f t="shared" si="24"/>
        <v>0.45</v>
      </c>
      <c r="G89" s="50">
        <f t="shared" si="25"/>
        <v>6.03</v>
      </c>
      <c r="H89" s="51">
        <f t="shared" si="26"/>
        <v>1.81</v>
      </c>
      <c r="I89" s="56">
        <f t="shared" si="27"/>
        <v>24.23</v>
      </c>
      <c r="J89" s="56">
        <f>ROUND((#REF!+#REF!)/10000,2)</f>
        <v>0.28000000000000003</v>
      </c>
      <c r="K89" s="56">
        <f t="shared" si="28"/>
        <v>3.75</v>
      </c>
      <c r="L89" s="56">
        <f>ROUND((#REF!+#REF!)/10000,2)</f>
        <v>1.53</v>
      </c>
      <c r="M89" s="56">
        <f t="shared" si="29"/>
        <v>20.48</v>
      </c>
      <c r="N89" s="46">
        <f>ROUND((#REF!+#REF!)/10000,2)</f>
        <v>3.65</v>
      </c>
      <c r="O89" s="50">
        <f t="shared" si="30"/>
        <v>48.86</v>
      </c>
      <c r="P89" s="50">
        <f>ROUND((#REF!+#REF!)/10000,2)</f>
        <v>0.01</v>
      </c>
      <c r="Q89" s="50">
        <f t="shared" si="31"/>
        <v>0.13</v>
      </c>
      <c r="R89" s="44">
        <f>#REF!</f>
        <v>150.79</v>
      </c>
      <c r="S89" s="44">
        <f>#REF!</f>
        <v>5.45</v>
      </c>
      <c r="T89" s="46">
        <f>ROUND((#REF!/#REF!)*100,2)</f>
        <v>5.9</v>
      </c>
      <c r="U89" s="46">
        <f>#REF!</f>
        <v>58.06</v>
      </c>
      <c r="V89" s="44">
        <f>#REF!</f>
        <v>85.09</v>
      </c>
      <c r="W89" s="44">
        <f>#REF!</f>
        <v>51.54</v>
      </c>
      <c r="X89" s="44">
        <f t="shared" si="32"/>
        <v>60.57</v>
      </c>
      <c r="Y89" s="44">
        <f>ROUND(#REF!/#REF!,2)</f>
        <v>14.29</v>
      </c>
      <c r="Z89" s="44">
        <f t="shared" si="33"/>
        <v>16.79</v>
      </c>
      <c r="AA89" s="44">
        <f>ROUND(#REF!/#REF!,2)</f>
        <v>2.34</v>
      </c>
      <c r="AB89" s="44">
        <f t="shared" si="34"/>
        <v>2.75</v>
      </c>
      <c r="AC89" s="44">
        <f>ROUND((#REF!+#REF!+#REF!)/#REF!,2)</f>
        <v>16.059999999999999</v>
      </c>
      <c r="AD89" s="44">
        <f t="shared" si="35"/>
        <v>18.87</v>
      </c>
      <c r="AE89" s="44">
        <f t="shared" si="36"/>
        <v>0.86000000000000698</v>
      </c>
      <c r="AF89" s="44">
        <f t="shared" si="37"/>
        <v>1.02</v>
      </c>
      <c r="AG89" s="44">
        <f>#REF!</f>
        <v>821.81</v>
      </c>
      <c r="AH89" s="44">
        <f>#REF!</f>
        <v>232.06</v>
      </c>
      <c r="AI89" s="44">
        <f t="shared" si="38"/>
        <v>28.24</v>
      </c>
      <c r="AJ89" s="44">
        <f>ROUND(#REF!/#REF!*#REF!,2)</f>
        <v>221.85</v>
      </c>
      <c r="AK89" s="44">
        <f t="shared" si="39"/>
        <v>27</v>
      </c>
      <c r="AL89" s="44">
        <f>ROUND(#REF!/#REF!*#REF!,2)</f>
        <v>44.08</v>
      </c>
      <c r="AM89" s="44">
        <f t="shared" si="40"/>
        <v>5.36</v>
      </c>
      <c r="AN89" s="44">
        <f>ROUND((#REF!+#REF!+#REF!+#REF!)/#REF!*#REF!,2)</f>
        <v>196.2</v>
      </c>
      <c r="AO89" s="44">
        <f t="shared" si="41"/>
        <v>23.87</v>
      </c>
      <c r="AP89" s="44">
        <f t="shared" si="42"/>
        <v>127.62</v>
      </c>
      <c r="AQ89" s="44">
        <f t="shared" si="43"/>
        <v>15.53</v>
      </c>
    </row>
    <row r="90" spans="1:43">
      <c r="A90" s="53" t="str">
        <f>#REF!</f>
        <v>沙县大洛中心卫生院</v>
      </c>
      <c r="B90" s="46">
        <f>ROUND(#REF!/10000,2)</f>
        <v>9.89</v>
      </c>
      <c r="C90" s="49">
        <f t="shared" si="22"/>
        <v>4.17</v>
      </c>
      <c r="D90" s="46">
        <f>ROUND((#REF!+#REF!+#REF!+#REF!+#REF!+#REF!+#REF!)/10000,2)</f>
        <v>2.83</v>
      </c>
      <c r="E90" s="50">
        <f t="shared" si="23"/>
        <v>28.61</v>
      </c>
      <c r="F90" s="46">
        <f t="shared" si="24"/>
        <v>1.34</v>
      </c>
      <c r="G90" s="50">
        <f t="shared" si="25"/>
        <v>13.55</v>
      </c>
      <c r="H90" s="51">
        <f t="shared" si="26"/>
        <v>1.64</v>
      </c>
      <c r="I90" s="56">
        <f t="shared" si="27"/>
        <v>16.579999999999998</v>
      </c>
      <c r="J90" s="56">
        <f>ROUND((#REF!+#REF!)/10000,2)</f>
        <v>0.12</v>
      </c>
      <c r="K90" s="56">
        <f t="shared" si="28"/>
        <v>1.21</v>
      </c>
      <c r="L90" s="56">
        <f>ROUND((#REF!+#REF!)/10000,2)</f>
        <v>1.52</v>
      </c>
      <c r="M90" s="56">
        <f t="shared" si="29"/>
        <v>15.37</v>
      </c>
      <c r="N90" s="46">
        <f>ROUND((#REF!+#REF!)/10000,2)</f>
        <v>3.93</v>
      </c>
      <c r="O90" s="50">
        <f t="shared" si="30"/>
        <v>39.74</v>
      </c>
      <c r="P90" s="50">
        <f>ROUND((#REF!+#REF!)/10000,2)</f>
        <v>0.15</v>
      </c>
      <c r="Q90" s="50">
        <f t="shared" si="31"/>
        <v>1.52</v>
      </c>
      <c r="R90" s="44">
        <f>#REF!</f>
        <v>108.13</v>
      </c>
      <c r="S90" s="44">
        <f>#REF!</f>
        <v>4.5199999999999996</v>
      </c>
      <c r="T90" s="46">
        <f>ROUND((#REF!/#REF!)*100,2)</f>
        <v>3.12</v>
      </c>
      <c r="U90" s="46">
        <f>#REF!</f>
        <v>40.520000000000003</v>
      </c>
      <c r="V90" s="44">
        <f>#REF!</f>
        <v>29.37</v>
      </c>
      <c r="W90" s="44">
        <f>#REF!</f>
        <v>14.66</v>
      </c>
      <c r="X90" s="44">
        <f t="shared" si="32"/>
        <v>49.91</v>
      </c>
      <c r="Y90" s="44">
        <f>ROUND(#REF!/#REF!,2)</f>
        <v>0.72</v>
      </c>
      <c r="Z90" s="44">
        <f t="shared" si="33"/>
        <v>2.4500000000000002</v>
      </c>
      <c r="AA90" s="44">
        <f>ROUND(#REF!/#REF!,2)</f>
        <v>0.09</v>
      </c>
      <c r="AB90" s="44">
        <f t="shared" si="34"/>
        <v>0.31</v>
      </c>
      <c r="AC90" s="44">
        <f>ROUND((#REF!+#REF!+#REF!)/#REF!,2)</f>
        <v>9.09</v>
      </c>
      <c r="AD90" s="44">
        <f t="shared" si="35"/>
        <v>30.95</v>
      </c>
      <c r="AE90" s="44">
        <f t="shared" si="36"/>
        <v>4.8099999999999996</v>
      </c>
      <c r="AF90" s="44">
        <f t="shared" si="37"/>
        <v>16.38</v>
      </c>
      <c r="AG90" s="44">
        <f>#REF!</f>
        <v>488.75</v>
      </c>
      <c r="AH90" s="44">
        <f>#REF!</f>
        <v>99.98</v>
      </c>
      <c r="AI90" s="44">
        <f t="shared" si="38"/>
        <v>20.46</v>
      </c>
      <c r="AJ90" s="44">
        <f>ROUND(#REF!/#REF!*#REF!,2)</f>
        <v>195.38</v>
      </c>
      <c r="AK90" s="44">
        <f t="shared" si="39"/>
        <v>39.979999999999997</v>
      </c>
      <c r="AL90" s="44">
        <f>ROUND(#REF!/#REF!*#REF!,2)</f>
        <v>13.82</v>
      </c>
      <c r="AM90" s="44">
        <f t="shared" si="40"/>
        <v>2.83</v>
      </c>
      <c r="AN90" s="44">
        <f>ROUND((#REF!+#REF!+#REF!+#REF!)/#REF!*#REF!,2)</f>
        <v>118.53</v>
      </c>
      <c r="AO90" s="44">
        <f t="shared" si="41"/>
        <v>24.25</v>
      </c>
      <c r="AP90" s="44">
        <f t="shared" si="42"/>
        <v>61.04</v>
      </c>
      <c r="AQ90" s="44">
        <f t="shared" si="43"/>
        <v>12.48</v>
      </c>
    </row>
    <row r="91" spans="1:43" ht="24">
      <c r="A91" s="53" t="str">
        <f>#REF!</f>
        <v>沙县凤岗城区社区卫生服务中心</v>
      </c>
      <c r="B91" s="46">
        <f>ROUND(#REF!/10000,2)</f>
        <v>79.930000000000007</v>
      </c>
      <c r="C91" s="49">
        <f t="shared" si="22"/>
        <v>22.54</v>
      </c>
      <c r="D91" s="46">
        <f>ROUND((#REF!+#REF!+#REF!+#REF!+#REF!+#REF!+#REF!)/10000,2)</f>
        <v>13.53</v>
      </c>
      <c r="E91" s="50">
        <f t="shared" si="23"/>
        <v>16.93</v>
      </c>
      <c r="F91" s="46">
        <f t="shared" si="24"/>
        <v>9.0100000000000104</v>
      </c>
      <c r="G91" s="50">
        <f t="shared" si="25"/>
        <v>11.27</v>
      </c>
      <c r="H91" s="51">
        <f t="shared" si="26"/>
        <v>10.42</v>
      </c>
      <c r="I91" s="56">
        <f t="shared" si="27"/>
        <v>13.04</v>
      </c>
      <c r="J91" s="56">
        <f>ROUND((#REF!+#REF!)/10000,2)</f>
        <v>5.36</v>
      </c>
      <c r="K91" s="56">
        <f t="shared" si="28"/>
        <v>6.71</v>
      </c>
      <c r="L91" s="56">
        <f>ROUND((#REF!+#REF!)/10000,2)</f>
        <v>5.0599999999999996</v>
      </c>
      <c r="M91" s="56">
        <f t="shared" si="29"/>
        <v>6.33</v>
      </c>
      <c r="N91" s="46">
        <f>ROUND((#REF!+#REF!)/10000,2)</f>
        <v>46.37</v>
      </c>
      <c r="O91" s="50">
        <f t="shared" si="30"/>
        <v>58.01</v>
      </c>
      <c r="P91" s="50">
        <f>ROUND((#REF!+#REF!)/10000,2)</f>
        <v>0.6</v>
      </c>
      <c r="Q91" s="50">
        <f t="shared" si="31"/>
        <v>0.75</v>
      </c>
      <c r="R91" s="44">
        <f>#REF!</f>
        <v>141.06</v>
      </c>
      <c r="S91" s="44">
        <f>#REF!</f>
        <v>7.93</v>
      </c>
      <c r="T91" s="46">
        <f>ROUND((#REF!/#REF!)*100,2)</f>
        <v>3.31</v>
      </c>
      <c r="U91" s="46">
        <f>#REF!</f>
        <v>78.25</v>
      </c>
      <c r="V91" s="44">
        <f>#REF!</f>
        <v>100.01</v>
      </c>
      <c r="W91" s="44">
        <f>#REF!</f>
        <v>61.05</v>
      </c>
      <c r="X91" s="44">
        <f t="shared" si="32"/>
        <v>61.04</v>
      </c>
      <c r="Y91" s="44">
        <f>ROUND(#REF!/#REF!,2)</f>
        <v>5.57</v>
      </c>
      <c r="Z91" s="44">
        <f t="shared" si="33"/>
        <v>5.57</v>
      </c>
      <c r="AA91" s="44">
        <f>ROUND(#REF!/#REF!,2)</f>
        <v>7.18</v>
      </c>
      <c r="AB91" s="44">
        <f t="shared" si="34"/>
        <v>7.18</v>
      </c>
      <c r="AC91" s="44">
        <f>ROUND((#REF!+#REF!+#REF!)/#REF!,2)</f>
        <v>14.74</v>
      </c>
      <c r="AD91" s="44">
        <f t="shared" si="35"/>
        <v>14.74</v>
      </c>
      <c r="AE91" s="44">
        <f t="shared" si="36"/>
        <v>11.47</v>
      </c>
      <c r="AF91" s="44">
        <f t="shared" si="37"/>
        <v>11.47</v>
      </c>
      <c r="AG91" s="44">
        <f>#REF!</f>
        <v>1118.6099999999999</v>
      </c>
      <c r="AH91" s="44">
        <f>#REF!</f>
        <v>546.29999999999995</v>
      </c>
      <c r="AI91" s="44">
        <f t="shared" si="38"/>
        <v>48.84</v>
      </c>
      <c r="AJ91" s="44">
        <f>ROUND(#REF!/#REF!*#REF!,2)</f>
        <v>96.51</v>
      </c>
      <c r="AK91" s="44">
        <f t="shared" si="39"/>
        <v>8.6300000000000008</v>
      </c>
      <c r="AL91" s="44">
        <f>ROUND(#REF!/#REF!*#REF!,2)</f>
        <v>58.7</v>
      </c>
      <c r="AM91" s="44">
        <f t="shared" si="40"/>
        <v>5.25</v>
      </c>
      <c r="AN91" s="44">
        <f>ROUND((#REF!+#REF!+#REF!+#REF!)/#REF!*#REF!,2)</f>
        <v>263.47000000000003</v>
      </c>
      <c r="AO91" s="44">
        <f t="shared" si="41"/>
        <v>23.55</v>
      </c>
      <c r="AP91" s="44">
        <f t="shared" si="42"/>
        <v>153.63</v>
      </c>
      <c r="AQ91" s="44">
        <f t="shared" si="43"/>
        <v>13.73</v>
      </c>
    </row>
    <row r="92" spans="1:43">
      <c r="A92" s="53" t="str">
        <f>#REF!</f>
        <v>沙县富口卫生院</v>
      </c>
      <c r="B92" s="46">
        <f>ROUND(#REF!/10000,2)</f>
        <v>26.52</v>
      </c>
      <c r="C92" s="49">
        <f t="shared" si="22"/>
        <v>9.59</v>
      </c>
      <c r="D92" s="46">
        <f>ROUND((#REF!+#REF!+#REF!+#REF!+#REF!+#REF!+#REF!)/10000,2)</f>
        <v>6.5</v>
      </c>
      <c r="E92" s="50">
        <f t="shared" si="23"/>
        <v>24.51</v>
      </c>
      <c r="F92" s="46">
        <f t="shared" si="24"/>
        <v>3.09</v>
      </c>
      <c r="G92" s="50">
        <f t="shared" si="25"/>
        <v>11.65</v>
      </c>
      <c r="H92" s="51">
        <f t="shared" si="26"/>
        <v>7.21</v>
      </c>
      <c r="I92" s="56">
        <f t="shared" si="27"/>
        <v>27.19</v>
      </c>
      <c r="J92" s="56">
        <f>ROUND((#REF!+#REF!)/10000,2)</f>
        <v>3.14</v>
      </c>
      <c r="K92" s="56">
        <f t="shared" si="28"/>
        <v>11.84</v>
      </c>
      <c r="L92" s="56">
        <f>ROUND((#REF!+#REF!)/10000,2)</f>
        <v>4.07</v>
      </c>
      <c r="M92" s="56">
        <f t="shared" si="29"/>
        <v>15.35</v>
      </c>
      <c r="N92" s="46">
        <f>ROUND((#REF!+#REF!)/10000,2)</f>
        <v>9.36</v>
      </c>
      <c r="O92" s="50">
        <f t="shared" si="30"/>
        <v>35.29</v>
      </c>
      <c r="P92" s="50">
        <f>ROUND((#REF!+#REF!)/10000,2)</f>
        <v>0.36</v>
      </c>
      <c r="Q92" s="50">
        <f t="shared" si="31"/>
        <v>1.36</v>
      </c>
      <c r="R92" s="44">
        <f>#REF!</f>
        <v>173.76</v>
      </c>
      <c r="S92" s="44">
        <f>#REF!</f>
        <v>5.39</v>
      </c>
      <c r="T92" s="46">
        <f>ROUND((#REF!/#REF!)*100,2)</f>
        <v>7.61</v>
      </c>
      <c r="U92" s="46">
        <f>#REF!</f>
        <v>93.98</v>
      </c>
      <c r="V92" s="44">
        <f>#REF!</f>
        <v>47.63</v>
      </c>
      <c r="W92" s="44">
        <f>#REF!</f>
        <v>26.84</v>
      </c>
      <c r="X92" s="44">
        <f t="shared" si="32"/>
        <v>56.35</v>
      </c>
      <c r="Y92" s="44">
        <f>ROUND(#REF!/#REF!,2)</f>
        <v>2.96</v>
      </c>
      <c r="Z92" s="44">
        <f t="shared" si="33"/>
        <v>6.21</v>
      </c>
      <c r="AA92" s="44">
        <f>ROUND(#REF!/#REF!,2)</f>
        <v>1.9</v>
      </c>
      <c r="AB92" s="44">
        <f t="shared" si="34"/>
        <v>3.99</v>
      </c>
      <c r="AC92" s="44">
        <f>ROUND((#REF!+#REF!+#REF!)/#REF!,2)</f>
        <v>10.23</v>
      </c>
      <c r="AD92" s="44">
        <f t="shared" si="35"/>
        <v>21.48</v>
      </c>
      <c r="AE92" s="44">
        <f t="shared" si="36"/>
        <v>5.7</v>
      </c>
      <c r="AF92" s="44">
        <f t="shared" si="37"/>
        <v>11.97</v>
      </c>
      <c r="AG92" s="44">
        <f>#REF!</f>
        <v>936.57</v>
      </c>
      <c r="AH92" s="44">
        <f>#REF!</f>
        <v>183.15</v>
      </c>
      <c r="AI92" s="44">
        <f t="shared" si="38"/>
        <v>19.559999999999999</v>
      </c>
      <c r="AJ92" s="44">
        <f>ROUND(#REF!/#REF!*#REF!,2)</f>
        <v>207.59</v>
      </c>
      <c r="AK92" s="44">
        <f t="shared" si="39"/>
        <v>22.16</v>
      </c>
      <c r="AL92" s="44">
        <f>ROUND(#REF!/#REF!*#REF!,2)</f>
        <v>165.69</v>
      </c>
      <c r="AM92" s="44">
        <f t="shared" si="40"/>
        <v>17.690000000000001</v>
      </c>
      <c r="AN92" s="44">
        <f>ROUND((#REF!+#REF!+#REF!+#REF!)/#REF!*#REF!,2)</f>
        <v>250.97</v>
      </c>
      <c r="AO92" s="44">
        <f t="shared" si="41"/>
        <v>26.8</v>
      </c>
      <c r="AP92" s="44">
        <f t="shared" si="42"/>
        <v>129.16999999999999</v>
      </c>
      <c r="AQ92" s="44">
        <f t="shared" si="43"/>
        <v>13.79</v>
      </c>
    </row>
    <row r="93" spans="1:43">
      <c r="A93" s="53" t="str">
        <f>#REF!</f>
        <v>沙县高桥卫生院</v>
      </c>
      <c r="B93" s="46">
        <f>ROUND(#REF!/10000,2)</f>
        <v>30.11</v>
      </c>
      <c r="C93" s="49">
        <f t="shared" si="22"/>
        <v>11.35</v>
      </c>
      <c r="D93" s="46">
        <f>ROUND((#REF!+#REF!+#REF!+#REF!+#REF!+#REF!+#REF!)/10000,2)</f>
        <v>7.71</v>
      </c>
      <c r="E93" s="50">
        <f t="shared" si="23"/>
        <v>25.61</v>
      </c>
      <c r="F93" s="46">
        <f t="shared" si="24"/>
        <v>3.64</v>
      </c>
      <c r="G93" s="50">
        <f t="shared" si="25"/>
        <v>12.09</v>
      </c>
      <c r="H93" s="51">
        <f t="shared" si="26"/>
        <v>4.3</v>
      </c>
      <c r="I93" s="56">
        <f t="shared" si="27"/>
        <v>14.28</v>
      </c>
      <c r="J93" s="56">
        <f>ROUND((#REF!+#REF!)/10000,2)</f>
        <v>1.23</v>
      </c>
      <c r="K93" s="56">
        <f t="shared" si="28"/>
        <v>4.09</v>
      </c>
      <c r="L93" s="56">
        <f>ROUND((#REF!+#REF!)/10000,2)</f>
        <v>3.07</v>
      </c>
      <c r="M93" s="56">
        <f t="shared" si="29"/>
        <v>10.199999999999999</v>
      </c>
      <c r="N93" s="46">
        <f>ROUND((#REF!+#REF!)/10000,2)</f>
        <v>14.01</v>
      </c>
      <c r="O93" s="50">
        <f t="shared" si="30"/>
        <v>46.53</v>
      </c>
      <c r="P93" s="50">
        <f>ROUND((#REF!+#REF!)/10000,2)</f>
        <v>0.45</v>
      </c>
      <c r="Q93" s="50">
        <f t="shared" si="31"/>
        <v>1.49</v>
      </c>
      <c r="R93" s="44">
        <f>#REF!</f>
        <v>108.74</v>
      </c>
      <c r="S93" s="44">
        <f>#REF!</f>
        <v>6.47</v>
      </c>
      <c r="T93" s="46">
        <f>ROUND((#REF!/#REF!)*100,2)</f>
        <v>3.56</v>
      </c>
      <c r="U93" s="46">
        <f>#REF!</f>
        <v>99.9</v>
      </c>
      <c r="V93" s="44">
        <f>#REF!</f>
        <v>44.28</v>
      </c>
      <c r="W93" s="44">
        <f>#REF!</f>
        <v>23.62</v>
      </c>
      <c r="X93" s="44">
        <f t="shared" si="32"/>
        <v>53.34</v>
      </c>
      <c r="Y93" s="44">
        <f>ROUND(#REF!/#REF!,2)</f>
        <v>3.29</v>
      </c>
      <c r="Z93" s="44">
        <f t="shared" si="33"/>
        <v>7.43</v>
      </c>
      <c r="AA93" s="44">
        <f>ROUND(#REF!/#REF!,2)</f>
        <v>1.61</v>
      </c>
      <c r="AB93" s="44">
        <f t="shared" si="34"/>
        <v>3.64</v>
      </c>
      <c r="AC93" s="44">
        <f>ROUND((#REF!+#REF!+#REF!)/#REF!,2)</f>
        <v>10.74</v>
      </c>
      <c r="AD93" s="44">
        <f t="shared" si="35"/>
        <v>24.25</v>
      </c>
      <c r="AE93" s="44">
        <f t="shared" si="36"/>
        <v>5.0199999999999996</v>
      </c>
      <c r="AF93" s="44">
        <f t="shared" si="37"/>
        <v>11.34</v>
      </c>
      <c r="AG93" s="44">
        <f>#REF!</f>
        <v>703.55</v>
      </c>
      <c r="AH93" s="44">
        <f>#REF!</f>
        <v>236.87</v>
      </c>
      <c r="AI93" s="44">
        <f t="shared" si="38"/>
        <v>33.67</v>
      </c>
      <c r="AJ93" s="44">
        <f>ROUND(#REF!/#REF!*#REF!,2)</f>
        <v>108.41</v>
      </c>
      <c r="AK93" s="44">
        <f t="shared" si="39"/>
        <v>15.41</v>
      </c>
      <c r="AL93" s="44">
        <f>ROUND(#REF!/#REF!*#REF!,2)</f>
        <v>34.880000000000003</v>
      </c>
      <c r="AM93" s="44">
        <f t="shared" si="40"/>
        <v>4.96</v>
      </c>
      <c r="AN93" s="44">
        <f>ROUND((#REF!+#REF!+#REF!+#REF!)/#REF!*#REF!,2)</f>
        <v>198.09</v>
      </c>
      <c r="AO93" s="44">
        <f t="shared" si="41"/>
        <v>28.16</v>
      </c>
      <c r="AP93" s="44">
        <f t="shared" si="42"/>
        <v>125.3</v>
      </c>
      <c r="AQ93" s="44">
        <f t="shared" si="43"/>
        <v>17.8</v>
      </c>
    </row>
    <row r="94" spans="1:43">
      <c r="A94" s="53" t="str">
        <f>#REF!</f>
        <v>沙县高砂卫生院</v>
      </c>
      <c r="B94" s="46">
        <f>ROUND(#REF!/10000,2)</f>
        <v>17.809999999999999</v>
      </c>
      <c r="C94" s="49">
        <f t="shared" si="22"/>
        <v>8.1999999999999993</v>
      </c>
      <c r="D94" s="46">
        <f>ROUND((#REF!+#REF!+#REF!+#REF!+#REF!+#REF!+#REF!)/10000,2)</f>
        <v>3.84</v>
      </c>
      <c r="E94" s="50">
        <f t="shared" si="23"/>
        <v>21.56</v>
      </c>
      <c r="F94" s="46">
        <f t="shared" si="24"/>
        <v>4.3600000000000003</v>
      </c>
      <c r="G94" s="50">
        <f t="shared" si="25"/>
        <v>24.48</v>
      </c>
      <c r="H94" s="51">
        <f t="shared" si="26"/>
        <v>1.65</v>
      </c>
      <c r="I94" s="56">
        <f t="shared" si="27"/>
        <v>9.26</v>
      </c>
      <c r="J94" s="56">
        <f>ROUND((#REF!+#REF!)/10000,2)</f>
        <v>0.81</v>
      </c>
      <c r="K94" s="56">
        <f t="shared" si="28"/>
        <v>4.55</v>
      </c>
      <c r="L94" s="56">
        <f>ROUND((#REF!+#REF!)/10000,2)</f>
        <v>0.84</v>
      </c>
      <c r="M94" s="56">
        <f t="shared" si="29"/>
        <v>4.72</v>
      </c>
      <c r="N94" s="46">
        <f>ROUND((#REF!+#REF!)/10000,2)</f>
        <v>7.69</v>
      </c>
      <c r="O94" s="50">
        <f t="shared" si="30"/>
        <v>43.18</v>
      </c>
      <c r="P94" s="50">
        <f>ROUND((#REF!+#REF!)/10000,2)</f>
        <v>0.27</v>
      </c>
      <c r="Q94" s="50">
        <f t="shared" si="31"/>
        <v>1.52</v>
      </c>
      <c r="R94" s="44">
        <f>#REF!</f>
        <v>156.62</v>
      </c>
      <c r="S94" s="44">
        <f>#REF!</f>
        <v>8.34</v>
      </c>
      <c r="T94" s="46">
        <f>ROUND((#REF!/#REF!)*100,2)</f>
        <v>1.8</v>
      </c>
      <c r="U94" s="46">
        <f>#REF!</f>
        <v>45.68</v>
      </c>
      <c r="V94" s="44">
        <f>#REF!</f>
        <v>62.94</v>
      </c>
      <c r="W94" s="44">
        <f>#REF!</f>
        <v>34.36</v>
      </c>
      <c r="X94" s="44">
        <f t="shared" si="32"/>
        <v>54.59</v>
      </c>
      <c r="Y94" s="44">
        <f>ROUND(#REF!/#REF!,2)</f>
        <v>2.2200000000000002</v>
      </c>
      <c r="Z94" s="44">
        <f t="shared" si="33"/>
        <v>3.53</v>
      </c>
      <c r="AA94" s="44">
        <f>ROUND(#REF!/#REF!,2)</f>
        <v>1.75</v>
      </c>
      <c r="AB94" s="44">
        <f t="shared" si="34"/>
        <v>2.78</v>
      </c>
      <c r="AC94" s="44">
        <f>ROUND((#REF!+#REF!+#REF!)/#REF!,2)</f>
        <v>11.79</v>
      </c>
      <c r="AD94" s="44">
        <f t="shared" si="35"/>
        <v>18.73</v>
      </c>
      <c r="AE94" s="44">
        <f t="shared" si="36"/>
        <v>12.82</v>
      </c>
      <c r="AF94" s="44">
        <f t="shared" si="37"/>
        <v>20.37</v>
      </c>
      <c r="AG94" s="44">
        <f>#REF!</f>
        <v>1306.21</v>
      </c>
      <c r="AH94" s="44">
        <f>#REF!</f>
        <v>233.27</v>
      </c>
      <c r="AI94" s="44">
        <f t="shared" si="38"/>
        <v>17.86</v>
      </c>
      <c r="AJ94" s="44">
        <f>ROUND(#REF!/#REF!*#REF!,2)</f>
        <v>96</v>
      </c>
      <c r="AK94" s="44">
        <f t="shared" si="39"/>
        <v>7.35</v>
      </c>
      <c r="AL94" s="44">
        <f>ROUND(#REF!/#REF!*#REF!,2)</f>
        <v>109.55</v>
      </c>
      <c r="AM94" s="44">
        <f t="shared" si="40"/>
        <v>8.39</v>
      </c>
      <c r="AN94" s="44">
        <f>ROUND((#REF!+#REF!+#REF!+#REF!)/#REF!*#REF!,2)</f>
        <v>363.97</v>
      </c>
      <c r="AO94" s="44">
        <f t="shared" si="41"/>
        <v>27.86</v>
      </c>
      <c r="AP94" s="44">
        <f t="shared" si="42"/>
        <v>503.42</v>
      </c>
      <c r="AQ94" s="44">
        <f t="shared" si="43"/>
        <v>38.54</v>
      </c>
    </row>
    <row r="95" spans="1:43">
      <c r="A95" s="53" t="str">
        <f>#REF!</f>
        <v>沙县湖源卫生院</v>
      </c>
      <c r="B95" s="46">
        <f>ROUND(#REF!/10000,2)</f>
        <v>11.2</v>
      </c>
      <c r="C95" s="49">
        <f t="shared" si="22"/>
        <v>5</v>
      </c>
      <c r="D95" s="46">
        <f>ROUND((#REF!+#REF!+#REF!+#REF!+#REF!+#REF!+#REF!)/10000,2)</f>
        <v>3.56</v>
      </c>
      <c r="E95" s="50">
        <f t="shared" si="23"/>
        <v>31.79</v>
      </c>
      <c r="F95" s="46">
        <f t="shared" si="24"/>
        <v>1.44</v>
      </c>
      <c r="G95" s="50">
        <f t="shared" si="25"/>
        <v>12.85</v>
      </c>
      <c r="H95" s="51">
        <f t="shared" si="26"/>
        <v>0.87</v>
      </c>
      <c r="I95" s="56">
        <f t="shared" si="27"/>
        <v>7.77</v>
      </c>
      <c r="J95" s="56">
        <f>ROUND((#REF!+#REF!)/10000,2)</f>
        <v>0.11</v>
      </c>
      <c r="K95" s="56">
        <f t="shared" si="28"/>
        <v>0.98</v>
      </c>
      <c r="L95" s="56">
        <f>ROUND((#REF!+#REF!)/10000,2)</f>
        <v>0.76</v>
      </c>
      <c r="M95" s="56">
        <f t="shared" si="29"/>
        <v>6.79</v>
      </c>
      <c r="N95" s="46">
        <f>ROUND((#REF!+#REF!)/10000,2)</f>
        <v>5.14</v>
      </c>
      <c r="O95" s="50">
        <f t="shared" si="30"/>
        <v>45.89</v>
      </c>
      <c r="P95" s="50">
        <f>ROUND((#REF!+#REF!)/10000,2)</f>
        <v>0.19</v>
      </c>
      <c r="Q95" s="50">
        <f t="shared" si="31"/>
        <v>1.7</v>
      </c>
      <c r="R95" s="44">
        <f>#REF!</f>
        <v>94.27</v>
      </c>
      <c r="S95" s="44">
        <f>#REF!</f>
        <v>6.79</v>
      </c>
      <c r="T95" s="46">
        <f>ROUND((#REF!/#REF!)*100,2)</f>
        <v>1.73</v>
      </c>
      <c r="U95" s="46">
        <f>#REF!</f>
        <v>64.09</v>
      </c>
      <c r="V95" s="44">
        <f>#REF!</f>
        <v>35.32</v>
      </c>
      <c r="W95" s="44">
        <f>#REF!</f>
        <v>18.89</v>
      </c>
      <c r="X95" s="44">
        <f t="shared" si="32"/>
        <v>53.48</v>
      </c>
      <c r="Y95" s="44">
        <f>ROUND(#REF!/#REF!,2)</f>
        <v>1.0900000000000001</v>
      </c>
      <c r="Z95" s="44">
        <f t="shared" si="33"/>
        <v>3.09</v>
      </c>
      <c r="AA95" s="44">
        <f>ROUND(#REF!/#REF!,2)</f>
        <v>0.13</v>
      </c>
      <c r="AB95" s="44">
        <f t="shared" si="34"/>
        <v>0.37</v>
      </c>
      <c r="AC95" s="44">
        <f>ROUND((#REF!+#REF!+#REF!)/#REF!,2)</f>
        <v>10.37</v>
      </c>
      <c r="AD95" s="44">
        <f t="shared" si="35"/>
        <v>29.36</v>
      </c>
      <c r="AE95" s="44">
        <f t="shared" si="36"/>
        <v>4.84</v>
      </c>
      <c r="AF95" s="44">
        <f t="shared" si="37"/>
        <v>13.7</v>
      </c>
      <c r="AG95" s="44">
        <f>#REF!</f>
        <v>640.09</v>
      </c>
      <c r="AH95" s="44">
        <f>#REF!</f>
        <v>148.84</v>
      </c>
      <c r="AI95" s="44">
        <f t="shared" si="38"/>
        <v>23.25</v>
      </c>
      <c r="AJ95" s="44">
        <f>ROUND(#REF!/#REF!*#REF!,2)</f>
        <v>113.31</v>
      </c>
      <c r="AK95" s="44">
        <f t="shared" si="39"/>
        <v>17.7</v>
      </c>
      <c r="AL95" s="44">
        <f>ROUND(#REF!/#REF!*#REF!,2)</f>
        <v>17.77</v>
      </c>
      <c r="AM95" s="44">
        <f t="shared" si="40"/>
        <v>2.78</v>
      </c>
      <c r="AN95" s="44">
        <f>ROUND((#REF!+#REF!+#REF!+#REF!)/#REF!*#REF!,2)</f>
        <v>248.66</v>
      </c>
      <c r="AO95" s="44">
        <f t="shared" si="41"/>
        <v>38.85</v>
      </c>
      <c r="AP95" s="44">
        <f t="shared" si="42"/>
        <v>111.51</v>
      </c>
      <c r="AQ95" s="44">
        <f t="shared" si="43"/>
        <v>17.420000000000002</v>
      </c>
    </row>
    <row r="96" spans="1:43">
      <c r="A96" s="53" t="str">
        <f>#REF!</f>
        <v>沙县南霞卫生院</v>
      </c>
      <c r="B96" s="46">
        <f>ROUND(#REF!/10000,2)</f>
        <v>8.33</v>
      </c>
      <c r="C96" s="49">
        <f t="shared" si="22"/>
        <v>3.49</v>
      </c>
      <c r="D96" s="46">
        <f>ROUND((#REF!+#REF!+#REF!+#REF!+#REF!+#REF!+#REF!)/10000,2)</f>
        <v>2.0499999999999998</v>
      </c>
      <c r="E96" s="50">
        <f t="shared" si="23"/>
        <v>24.61</v>
      </c>
      <c r="F96" s="46">
        <f t="shared" si="24"/>
        <v>1.44</v>
      </c>
      <c r="G96" s="50">
        <f t="shared" si="25"/>
        <v>17.29</v>
      </c>
      <c r="H96" s="51">
        <f t="shared" si="26"/>
        <v>0.89</v>
      </c>
      <c r="I96" s="56">
        <f t="shared" si="27"/>
        <v>10.68</v>
      </c>
      <c r="J96" s="56">
        <f>ROUND((#REF!+#REF!)/10000,2)</f>
        <v>0.4</v>
      </c>
      <c r="K96" s="56">
        <f t="shared" si="28"/>
        <v>4.8</v>
      </c>
      <c r="L96" s="56">
        <f>ROUND((#REF!+#REF!)/10000,2)</f>
        <v>0.49</v>
      </c>
      <c r="M96" s="56">
        <f t="shared" si="29"/>
        <v>5.88</v>
      </c>
      <c r="N96" s="46">
        <f>ROUND((#REF!+#REF!)/10000,2)</f>
        <v>3.81</v>
      </c>
      <c r="O96" s="50">
        <f t="shared" si="30"/>
        <v>45.74</v>
      </c>
      <c r="P96" s="50">
        <f>ROUND((#REF!+#REF!)/10000,2)</f>
        <v>0.14000000000000001</v>
      </c>
      <c r="Q96" s="50">
        <f t="shared" si="31"/>
        <v>1.68</v>
      </c>
      <c r="R96" s="44">
        <f>#REF!</f>
        <v>102.16</v>
      </c>
      <c r="S96" s="44">
        <f>#REF!</f>
        <v>6.14</v>
      </c>
      <c r="T96" s="46">
        <f>ROUND((#REF!/#REF!)*100,2)</f>
        <v>2.67</v>
      </c>
      <c r="U96" s="46">
        <f>#REF!</f>
        <v>52.04</v>
      </c>
      <c r="V96" s="44">
        <f>#REF!</f>
        <v>39.15</v>
      </c>
      <c r="W96" s="44">
        <f>#REF!</f>
        <v>22.41</v>
      </c>
      <c r="X96" s="44">
        <f t="shared" si="32"/>
        <v>57.24</v>
      </c>
      <c r="Y96" s="44">
        <f>ROUND(#REF!/#REF!,2)</f>
        <v>1.03</v>
      </c>
      <c r="Z96" s="44">
        <f t="shared" si="33"/>
        <v>2.63</v>
      </c>
      <c r="AA96" s="44">
        <f>ROUND(#REF!/#REF!,2)</f>
        <v>0.27</v>
      </c>
      <c r="AB96" s="44">
        <f t="shared" si="34"/>
        <v>0.69</v>
      </c>
      <c r="AC96" s="44">
        <f>ROUND((#REF!+#REF!+#REF!)/#REF!,2)</f>
        <v>7.19</v>
      </c>
      <c r="AD96" s="44">
        <f t="shared" si="35"/>
        <v>18.37</v>
      </c>
      <c r="AE96" s="44">
        <f t="shared" si="36"/>
        <v>8.25</v>
      </c>
      <c r="AF96" s="44">
        <f t="shared" si="37"/>
        <v>21.07</v>
      </c>
      <c r="AG96" s="44">
        <f>#REF!</f>
        <v>627.26</v>
      </c>
      <c r="AH96" s="44">
        <f>#REF!</f>
        <v>115.49</v>
      </c>
      <c r="AI96" s="44">
        <f t="shared" si="38"/>
        <v>18.41</v>
      </c>
      <c r="AJ96" s="44">
        <f>ROUND(#REF!/#REF!*#REF!,2)</f>
        <v>84.6</v>
      </c>
      <c r="AK96" s="44">
        <f t="shared" si="39"/>
        <v>13.49</v>
      </c>
      <c r="AL96" s="44">
        <f>ROUND(#REF!/#REF!*#REF!,2)</f>
        <v>90.93</v>
      </c>
      <c r="AM96" s="44">
        <f t="shared" si="40"/>
        <v>14.5</v>
      </c>
      <c r="AN96" s="44">
        <f>ROUND((#REF!+#REF!+#REF!+#REF!)/#REF!*#REF!,2)</f>
        <v>247.22</v>
      </c>
      <c r="AO96" s="44">
        <f t="shared" si="41"/>
        <v>39.409999999999997</v>
      </c>
      <c r="AP96" s="44">
        <f t="shared" si="42"/>
        <v>89.02</v>
      </c>
      <c r="AQ96" s="44">
        <f t="shared" si="43"/>
        <v>14.19</v>
      </c>
    </row>
    <row r="97" spans="1:43">
      <c r="A97" s="53" t="str">
        <f>#REF!</f>
        <v>沙县南阳中心卫生院</v>
      </c>
      <c r="B97" s="46">
        <f>ROUND(#REF!/10000,2)</f>
        <v>13.98</v>
      </c>
      <c r="C97" s="49">
        <f t="shared" si="22"/>
        <v>5.82</v>
      </c>
      <c r="D97" s="46">
        <f>ROUND((#REF!+#REF!+#REF!+#REF!+#REF!+#REF!+#REF!)/10000,2)</f>
        <v>3.98</v>
      </c>
      <c r="E97" s="50">
        <f t="shared" si="23"/>
        <v>28.47</v>
      </c>
      <c r="F97" s="46">
        <f t="shared" si="24"/>
        <v>1.84</v>
      </c>
      <c r="G97" s="50">
        <f t="shared" si="25"/>
        <v>13.16</v>
      </c>
      <c r="H97" s="51">
        <f t="shared" si="26"/>
        <v>1.86</v>
      </c>
      <c r="I97" s="56">
        <f t="shared" si="27"/>
        <v>13.3</v>
      </c>
      <c r="J97" s="56">
        <f>ROUND((#REF!+#REF!)/10000,2)</f>
        <v>0.5</v>
      </c>
      <c r="K97" s="56">
        <f t="shared" si="28"/>
        <v>3.58</v>
      </c>
      <c r="L97" s="56">
        <f>ROUND((#REF!+#REF!)/10000,2)</f>
        <v>1.36</v>
      </c>
      <c r="M97" s="56">
        <f t="shared" si="29"/>
        <v>9.73</v>
      </c>
      <c r="N97" s="46">
        <f>ROUND((#REF!+#REF!)/10000,2)</f>
        <v>6.11</v>
      </c>
      <c r="O97" s="50">
        <f t="shared" si="30"/>
        <v>43.71</v>
      </c>
      <c r="P97" s="50">
        <f>ROUND((#REF!+#REF!)/10000,2)</f>
        <v>0.19</v>
      </c>
      <c r="Q97" s="50">
        <f t="shared" si="31"/>
        <v>1.36</v>
      </c>
      <c r="R97" s="44">
        <f>#REF!</f>
        <v>94.6</v>
      </c>
      <c r="S97" s="44">
        <f>#REF!</f>
        <v>8.2899999999999991</v>
      </c>
      <c r="T97" s="46">
        <f>ROUND((#REF!/#REF!)*100,2)</f>
        <v>2.35</v>
      </c>
      <c r="U97" s="46">
        <f>#REF!</f>
        <v>66.94</v>
      </c>
      <c r="V97" s="44">
        <f>#REF!</f>
        <v>47.15</v>
      </c>
      <c r="W97" s="44">
        <f>#REF!</f>
        <v>24.57</v>
      </c>
      <c r="X97" s="44">
        <f t="shared" si="32"/>
        <v>52.11</v>
      </c>
      <c r="Y97" s="44">
        <f>ROUND(#REF!/#REF!,2)</f>
        <v>2.59</v>
      </c>
      <c r="Z97" s="44">
        <f t="shared" si="33"/>
        <v>5.49</v>
      </c>
      <c r="AA97" s="44">
        <f>ROUND(#REF!/#REF!,2)</f>
        <v>0.66</v>
      </c>
      <c r="AB97" s="44">
        <f t="shared" si="34"/>
        <v>1.4</v>
      </c>
      <c r="AC97" s="44">
        <f>ROUND((#REF!+#REF!+#REF!)/#REF!,2)</f>
        <v>12.56</v>
      </c>
      <c r="AD97" s="44">
        <f t="shared" si="35"/>
        <v>26.64</v>
      </c>
      <c r="AE97" s="44">
        <f t="shared" si="36"/>
        <v>6.77</v>
      </c>
      <c r="AF97" s="44">
        <f t="shared" si="37"/>
        <v>14.36</v>
      </c>
      <c r="AG97" s="44">
        <f>#REF!</f>
        <v>784.23</v>
      </c>
      <c r="AH97" s="44">
        <f>#REF!</f>
        <v>173.51</v>
      </c>
      <c r="AI97" s="44">
        <f t="shared" si="38"/>
        <v>22.12</v>
      </c>
      <c r="AJ97" s="44">
        <f>ROUND(#REF!/#REF!*#REF!,2)</f>
        <v>160.51</v>
      </c>
      <c r="AK97" s="44">
        <f t="shared" si="39"/>
        <v>20.47</v>
      </c>
      <c r="AL97" s="44">
        <f>ROUND(#REF!/#REF!*#REF!,2)</f>
        <v>71.87</v>
      </c>
      <c r="AM97" s="44">
        <f t="shared" si="40"/>
        <v>9.16</v>
      </c>
      <c r="AN97" s="44">
        <f>ROUND((#REF!+#REF!+#REF!+#REF!)/#REF!*#REF!,2)</f>
        <v>259.79000000000002</v>
      </c>
      <c r="AO97" s="44">
        <f t="shared" si="41"/>
        <v>33.130000000000003</v>
      </c>
      <c r="AP97" s="44">
        <f t="shared" si="42"/>
        <v>118.55</v>
      </c>
      <c r="AQ97" s="44">
        <f t="shared" si="43"/>
        <v>15.12</v>
      </c>
    </row>
    <row r="98" spans="1:43">
      <c r="A98" s="53" t="str">
        <f>#REF!</f>
        <v>沙县青州卫生院</v>
      </c>
      <c r="B98" s="46">
        <f>ROUND(#REF!/10000,2)</f>
        <v>12.77</v>
      </c>
      <c r="C98" s="49">
        <f t="shared" si="22"/>
        <v>5.2</v>
      </c>
      <c r="D98" s="46">
        <f>ROUND((#REF!+#REF!+#REF!+#REF!+#REF!+#REF!+#REF!)/10000,2)</f>
        <v>2.19</v>
      </c>
      <c r="E98" s="50">
        <f t="shared" si="23"/>
        <v>17.149999999999999</v>
      </c>
      <c r="F98" s="46">
        <f t="shared" si="24"/>
        <v>3.01</v>
      </c>
      <c r="G98" s="50">
        <f t="shared" si="25"/>
        <v>23.57</v>
      </c>
      <c r="H98" s="51">
        <f t="shared" si="26"/>
        <v>1.1399999999999999</v>
      </c>
      <c r="I98" s="56">
        <f t="shared" si="27"/>
        <v>8.93</v>
      </c>
      <c r="J98" s="56">
        <f>ROUND((#REF!+#REF!)/10000,2)</f>
        <v>0.03</v>
      </c>
      <c r="K98" s="56">
        <f t="shared" si="28"/>
        <v>0.23</v>
      </c>
      <c r="L98" s="56">
        <f>ROUND((#REF!+#REF!)/10000,2)</f>
        <v>1.1100000000000001</v>
      </c>
      <c r="M98" s="56">
        <f t="shared" si="29"/>
        <v>8.69</v>
      </c>
      <c r="N98" s="46">
        <f>ROUND((#REF!+#REF!)/10000,2)</f>
        <v>6.36</v>
      </c>
      <c r="O98" s="50">
        <f t="shared" si="30"/>
        <v>49.8</v>
      </c>
      <c r="P98" s="50">
        <f>ROUND((#REF!+#REF!)/10000,2)</f>
        <v>7.0000000000000007E-2</v>
      </c>
      <c r="Q98" s="50">
        <f t="shared" si="31"/>
        <v>0.55000000000000004</v>
      </c>
      <c r="R98" s="44">
        <f>#REF!</f>
        <v>102.04</v>
      </c>
      <c r="S98" s="44">
        <f>#REF!</f>
        <v>6.31</v>
      </c>
      <c r="T98" s="46">
        <f>ROUND((#REF!/#REF!)*100,2)</f>
        <v>1.1200000000000001</v>
      </c>
      <c r="U98" s="46">
        <f>#REF!</f>
        <v>37.58</v>
      </c>
      <c r="V98" s="44">
        <f>#REF!</f>
        <v>29.99</v>
      </c>
      <c r="W98" s="44">
        <f>#REF!</f>
        <v>17.3</v>
      </c>
      <c r="X98" s="44">
        <f t="shared" si="32"/>
        <v>57.69</v>
      </c>
      <c r="Y98" s="44">
        <f>ROUND(#REF!/#REF!,2)</f>
        <v>0.81</v>
      </c>
      <c r="Z98" s="44">
        <f t="shared" si="33"/>
        <v>2.7</v>
      </c>
      <c r="AA98" s="44">
        <f>ROUND(#REF!/#REF!,2)</f>
        <v>0.01</v>
      </c>
      <c r="AB98" s="44">
        <f t="shared" si="34"/>
        <v>0.03</v>
      </c>
      <c r="AC98" s="44">
        <f>ROUND((#REF!+#REF!+#REF!)/#REF!,2)</f>
        <v>4.03</v>
      </c>
      <c r="AD98" s="44">
        <f t="shared" si="35"/>
        <v>13.44</v>
      </c>
      <c r="AE98" s="44">
        <f t="shared" si="36"/>
        <v>7.84</v>
      </c>
      <c r="AF98" s="44">
        <f t="shared" si="37"/>
        <v>26.14</v>
      </c>
      <c r="AG98" s="44">
        <f>#REF!</f>
        <v>643.87</v>
      </c>
      <c r="AH98" s="44">
        <f>#REF!</f>
        <v>99.07</v>
      </c>
      <c r="AI98" s="44">
        <f t="shared" si="38"/>
        <v>15.39</v>
      </c>
      <c r="AJ98" s="44">
        <f>ROUND(#REF!/#REF!*#REF!,2)</f>
        <v>225.49</v>
      </c>
      <c r="AK98" s="44">
        <f t="shared" si="39"/>
        <v>35.020000000000003</v>
      </c>
      <c r="AL98" s="44">
        <f>ROUND(#REF!/#REF!*#REF!,2)</f>
        <v>7.22</v>
      </c>
      <c r="AM98" s="44">
        <f t="shared" si="40"/>
        <v>1.1200000000000001</v>
      </c>
      <c r="AN98" s="44">
        <f>ROUND((#REF!+#REF!+#REF!+#REF!)/#REF!*#REF!,2)</f>
        <v>213.97</v>
      </c>
      <c r="AO98" s="44">
        <f t="shared" si="41"/>
        <v>33.229999999999997</v>
      </c>
      <c r="AP98" s="44">
        <f t="shared" si="42"/>
        <v>98.119999999999905</v>
      </c>
      <c r="AQ98" s="44">
        <f t="shared" si="43"/>
        <v>15.24</v>
      </c>
    </row>
    <row r="99" spans="1:43" ht="24">
      <c r="A99" s="53" t="str">
        <f>#REF!</f>
        <v>沙县虬江街道琅口社区卫生服务中心</v>
      </c>
      <c r="B99" s="46">
        <f>ROUND(#REF!/10000,2)</f>
        <v>21.53</v>
      </c>
      <c r="C99" s="49">
        <f t="shared" si="22"/>
        <v>6.14</v>
      </c>
      <c r="D99" s="46">
        <f>ROUND((#REF!+#REF!+#REF!+#REF!+#REF!+#REF!+#REF!)/10000,2)</f>
        <v>3.58</v>
      </c>
      <c r="E99" s="50">
        <f t="shared" si="23"/>
        <v>16.63</v>
      </c>
      <c r="F99" s="46">
        <f t="shared" si="24"/>
        <v>2.56</v>
      </c>
      <c r="G99" s="50">
        <f t="shared" si="25"/>
        <v>11.89</v>
      </c>
      <c r="H99" s="51">
        <f t="shared" si="26"/>
        <v>2.64</v>
      </c>
      <c r="I99" s="56">
        <f t="shared" si="27"/>
        <v>12.26</v>
      </c>
      <c r="J99" s="56">
        <f>ROUND((#REF!+#REF!)/10000,2)</f>
        <v>1.1200000000000001</v>
      </c>
      <c r="K99" s="56">
        <f t="shared" si="28"/>
        <v>5.2</v>
      </c>
      <c r="L99" s="56">
        <f>ROUND((#REF!+#REF!)/10000,2)</f>
        <v>1.52</v>
      </c>
      <c r="M99" s="56">
        <f t="shared" si="29"/>
        <v>7.06</v>
      </c>
      <c r="N99" s="46">
        <f>ROUND((#REF!+#REF!)/10000,2)</f>
        <v>12.66</v>
      </c>
      <c r="O99" s="50">
        <f t="shared" si="30"/>
        <v>58.8</v>
      </c>
      <c r="P99" s="50">
        <f>ROUND((#REF!+#REF!)/10000,2)</f>
        <v>0.09</v>
      </c>
      <c r="Q99" s="50">
        <f t="shared" si="31"/>
        <v>0.42</v>
      </c>
      <c r="R99" s="44">
        <f>#REF!</f>
        <v>158.25</v>
      </c>
      <c r="S99" s="44">
        <f>#REF!</f>
        <v>7.3</v>
      </c>
      <c r="T99" s="46">
        <f>ROUND((#REF!/#REF!)*100,2)</f>
        <v>1.19</v>
      </c>
      <c r="U99" s="46">
        <f>#REF!</f>
        <v>66.28</v>
      </c>
      <c r="V99" s="44">
        <f>#REF!</f>
        <v>56.24</v>
      </c>
      <c r="W99" s="44">
        <f>#REF!</f>
        <v>37.799999999999997</v>
      </c>
      <c r="X99" s="44">
        <f t="shared" si="32"/>
        <v>67.209999999999994</v>
      </c>
      <c r="Y99" s="44">
        <f>ROUND(#REF!/#REF!,2)</f>
        <v>1.55</v>
      </c>
      <c r="Z99" s="44">
        <f t="shared" si="33"/>
        <v>2.76</v>
      </c>
      <c r="AA99" s="44">
        <f>ROUND(#REF!/#REF!,2)</f>
        <v>1.52</v>
      </c>
      <c r="AB99" s="44">
        <f t="shared" si="34"/>
        <v>2.7</v>
      </c>
      <c r="AC99" s="44">
        <f>ROUND((#REF!+#REF!+#REF!)/#REF!,2)</f>
        <v>8.8800000000000008</v>
      </c>
      <c r="AD99" s="44">
        <f t="shared" si="35"/>
        <v>15.79</v>
      </c>
      <c r="AE99" s="44">
        <f t="shared" si="36"/>
        <v>6.49</v>
      </c>
      <c r="AF99" s="44">
        <f t="shared" si="37"/>
        <v>11.54</v>
      </c>
      <c r="AG99" s="44">
        <f>#REF!</f>
        <v>1155.23</v>
      </c>
      <c r="AH99" s="44">
        <f>#REF!</f>
        <v>192.79</v>
      </c>
      <c r="AI99" s="44">
        <f t="shared" si="38"/>
        <v>16.690000000000001</v>
      </c>
      <c r="AJ99" s="44">
        <f>ROUND(#REF!/#REF!*#REF!,2)</f>
        <v>332.79</v>
      </c>
      <c r="AK99" s="44">
        <f t="shared" si="39"/>
        <v>28.81</v>
      </c>
      <c r="AL99" s="44">
        <f>ROUND(#REF!/#REF!*#REF!,2)</f>
        <v>205.47</v>
      </c>
      <c r="AM99" s="44">
        <f t="shared" si="40"/>
        <v>17.79</v>
      </c>
      <c r="AN99" s="44">
        <f>ROUND((#REF!+#REF!+#REF!+#REF!)/#REF!*#REF!,2)</f>
        <v>241.48</v>
      </c>
      <c r="AO99" s="44">
        <f t="shared" si="41"/>
        <v>20.9</v>
      </c>
      <c r="AP99" s="44">
        <f t="shared" si="42"/>
        <v>182.7</v>
      </c>
      <c r="AQ99" s="44">
        <f t="shared" si="43"/>
        <v>15.81</v>
      </c>
    </row>
    <row r="100" spans="1:43">
      <c r="A100" s="53" t="str">
        <f>#REF!</f>
        <v>沙县夏茂中心卫生院</v>
      </c>
      <c r="B100" s="46">
        <f>ROUND(#REF!/10000,2)</f>
        <v>72.33</v>
      </c>
      <c r="C100" s="49">
        <f t="shared" si="22"/>
        <v>27.78</v>
      </c>
      <c r="D100" s="46">
        <f>ROUND((#REF!+#REF!+#REF!+#REF!+#REF!+#REF!+#REF!)/10000,2)</f>
        <v>16.670000000000002</v>
      </c>
      <c r="E100" s="50">
        <f t="shared" si="23"/>
        <v>23.05</v>
      </c>
      <c r="F100" s="46">
        <f t="shared" si="24"/>
        <v>11.11</v>
      </c>
      <c r="G100" s="50">
        <f t="shared" si="25"/>
        <v>15.36</v>
      </c>
      <c r="H100" s="51">
        <f t="shared" si="26"/>
        <v>15.88</v>
      </c>
      <c r="I100" s="56">
        <f t="shared" si="27"/>
        <v>21.95</v>
      </c>
      <c r="J100" s="56">
        <f>ROUND((#REF!+#REF!)/10000,2)</f>
        <v>4.8499999999999996</v>
      </c>
      <c r="K100" s="56">
        <f t="shared" si="28"/>
        <v>6.71</v>
      </c>
      <c r="L100" s="56">
        <f>ROUND((#REF!+#REF!)/10000,2)</f>
        <v>11.03</v>
      </c>
      <c r="M100" s="56">
        <f t="shared" si="29"/>
        <v>15.25</v>
      </c>
      <c r="N100" s="46">
        <f>ROUND((#REF!+#REF!)/10000,2)</f>
        <v>27.19</v>
      </c>
      <c r="O100" s="50">
        <f t="shared" si="30"/>
        <v>37.590000000000003</v>
      </c>
      <c r="P100" s="50">
        <f>ROUND((#REF!+#REF!)/10000,2)</f>
        <v>1.48</v>
      </c>
      <c r="Q100" s="50">
        <f t="shared" si="31"/>
        <v>2.0499999999999998</v>
      </c>
      <c r="R100" s="44">
        <f>#REF!</f>
        <v>151.91999999999999</v>
      </c>
      <c r="S100" s="44">
        <f>#REF!</f>
        <v>5.18</v>
      </c>
      <c r="T100" s="46">
        <f>ROUND((#REF!/#REF!)*100,2)</f>
        <v>4.75</v>
      </c>
      <c r="U100" s="46">
        <f>#REF!</f>
        <v>100</v>
      </c>
      <c r="V100" s="44">
        <f>#REF!</f>
        <v>37.659999999999997</v>
      </c>
      <c r="W100" s="44">
        <f>#REF!</f>
        <v>18.149999999999999</v>
      </c>
      <c r="X100" s="44">
        <f t="shared" si="32"/>
        <v>48.19</v>
      </c>
      <c r="Y100" s="44">
        <f>ROUND(#REF!/#REF!,2)</f>
        <v>2.06</v>
      </c>
      <c r="Z100" s="44">
        <f t="shared" si="33"/>
        <v>5.47</v>
      </c>
      <c r="AA100" s="44">
        <f>ROUND(#REF!/#REF!,2)</f>
        <v>1.24</v>
      </c>
      <c r="AB100" s="44">
        <f t="shared" si="34"/>
        <v>3.29</v>
      </c>
      <c r="AC100" s="44">
        <f>ROUND((#REF!+#REF!+#REF!)/#REF!,2)</f>
        <v>8.94</v>
      </c>
      <c r="AD100" s="44">
        <f t="shared" si="35"/>
        <v>23.74</v>
      </c>
      <c r="AE100" s="44">
        <f t="shared" si="36"/>
        <v>7.27</v>
      </c>
      <c r="AF100" s="44">
        <f t="shared" si="37"/>
        <v>19.309999999999999</v>
      </c>
      <c r="AG100" s="44">
        <f>#REF!</f>
        <v>786.95</v>
      </c>
      <c r="AH100" s="44">
        <f>#REF!</f>
        <v>210.57</v>
      </c>
      <c r="AI100" s="44">
        <f t="shared" si="38"/>
        <v>26.76</v>
      </c>
      <c r="AJ100" s="44">
        <f>ROUND(#REF!/#REF!*#REF!,2)</f>
        <v>198.52</v>
      </c>
      <c r="AK100" s="44">
        <f t="shared" si="39"/>
        <v>25.23</v>
      </c>
      <c r="AL100" s="44">
        <f>ROUND(#REF!/#REF!*#REF!,2)</f>
        <v>80.260000000000005</v>
      </c>
      <c r="AM100" s="44">
        <f t="shared" si="40"/>
        <v>10.199999999999999</v>
      </c>
      <c r="AN100" s="44">
        <f>ROUND((#REF!+#REF!+#REF!+#REF!)/#REF!*#REF!,2)</f>
        <v>175.76</v>
      </c>
      <c r="AO100" s="44">
        <f t="shared" si="41"/>
        <v>22.33</v>
      </c>
      <c r="AP100" s="44">
        <f t="shared" si="42"/>
        <v>121.84</v>
      </c>
      <c r="AQ100" s="44">
        <f t="shared" si="43"/>
        <v>15.48</v>
      </c>
    </row>
    <row r="101" spans="1:43">
      <c r="A101" s="53" t="str">
        <f>#REF!</f>
        <v>沙县郑湖卫生院</v>
      </c>
      <c r="B101" s="46">
        <f>ROUND(#REF!/10000,2)</f>
        <v>14.37</v>
      </c>
      <c r="C101" s="49">
        <f t="shared" si="22"/>
        <v>5.65</v>
      </c>
      <c r="D101" s="46">
        <f>ROUND((#REF!+#REF!+#REF!+#REF!+#REF!+#REF!+#REF!)/10000,2)</f>
        <v>3.93</v>
      </c>
      <c r="E101" s="50">
        <f t="shared" si="23"/>
        <v>27.35</v>
      </c>
      <c r="F101" s="46">
        <f t="shared" si="24"/>
        <v>1.72</v>
      </c>
      <c r="G101" s="50">
        <f t="shared" si="25"/>
        <v>11.97</v>
      </c>
      <c r="H101" s="51">
        <f t="shared" si="26"/>
        <v>2.1</v>
      </c>
      <c r="I101" s="56">
        <f t="shared" si="27"/>
        <v>14.61</v>
      </c>
      <c r="J101" s="56">
        <f>ROUND((#REF!+#REF!)/10000,2)</f>
        <v>0.05</v>
      </c>
      <c r="K101" s="56">
        <f t="shared" si="28"/>
        <v>0.35</v>
      </c>
      <c r="L101" s="56">
        <f>ROUND((#REF!+#REF!)/10000,2)</f>
        <v>2.0499999999999998</v>
      </c>
      <c r="M101" s="56">
        <f t="shared" si="29"/>
        <v>14.27</v>
      </c>
      <c r="N101" s="46">
        <f>ROUND((#REF!+#REF!)/10000,2)</f>
        <v>6.39</v>
      </c>
      <c r="O101" s="50">
        <f t="shared" si="30"/>
        <v>44.47</v>
      </c>
      <c r="P101" s="50">
        <f>ROUND((#REF!+#REF!)/10000,2)</f>
        <v>0.23</v>
      </c>
      <c r="Q101" s="50">
        <f t="shared" si="31"/>
        <v>1.6</v>
      </c>
      <c r="R101" s="44">
        <f>#REF!</f>
        <v>108.66</v>
      </c>
      <c r="S101" s="44">
        <f>#REF!</f>
        <v>7.07</v>
      </c>
      <c r="T101" s="46">
        <f>ROUND((#REF!/#REF!)*100,2)</f>
        <v>3.99</v>
      </c>
      <c r="U101" s="46">
        <f>#REF!</f>
        <v>66.819999999999993</v>
      </c>
      <c r="V101" s="44">
        <f>#REF!</f>
        <v>39.700000000000003</v>
      </c>
      <c r="W101" s="44">
        <f>#REF!</f>
        <v>22.92</v>
      </c>
      <c r="X101" s="44">
        <f t="shared" si="32"/>
        <v>57.73</v>
      </c>
      <c r="Y101" s="44">
        <f>ROUND(#REF!/#REF!,2)</f>
        <v>2.4300000000000002</v>
      </c>
      <c r="Z101" s="44">
        <f t="shared" si="33"/>
        <v>6.12</v>
      </c>
      <c r="AA101" s="44">
        <f>ROUND(#REF!/#REF!,2)</f>
        <v>0.11</v>
      </c>
      <c r="AB101" s="44">
        <f t="shared" si="34"/>
        <v>0.28000000000000003</v>
      </c>
      <c r="AC101" s="44">
        <f>ROUND((#REF!+#REF!+#REF!)/#REF!,2)</f>
        <v>9.73</v>
      </c>
      <c r="AD101" s="44">
        <f t="shared" si="35"/>
        <v>24.51</v>
      </c>
      <c r="AE101" s="44">
        <f t="shared" si="36"/>
        <v>4.51</v>
      </c>
      <c r="AF101" s="44">
        <f t="shared" si="37"/>
        <v>11.36</v>
      </c>
      <c r="AG101" s="44">
        <f>#REF!</f>
        <v>768.23</v>
      </c>
      <c r="AH101" s="44">
        <f>#REF!</f>
        <v>211.53</v>
      </c>
      <c r="AI101" s="44">
        <f t="shared" si="38"/>
        <v>27.53</v>
      </c>
      <c r="AJ101" s="44">
        <f>ROUND(#REF!/#REF!*#REF!,2)</f>
        <v>189.46</v>
      </c>
      <c r="AK101" s="44">
        <f t="shared" si="39"/>
        <v>24.66</v>
      </c>
      <c r="AL101" s="44">
        <f>ROUND(#REF!/#REF!*#REF!,2)</f>
        <v>3.97</v>
      </c>
      <c r="AM101" s="44">
        <f t="shared" si="40"/>
        <v>0.52</v>
      </c>
      <c r="AN101" s="44">
        <f>ROUND((#REF!+#REF!+#REF!+#REF!)/#REF!*#REF!,2)</f>
        <v>237.86</v>
      </c>
      <c r="AO101" s="44">
        <f t="shared" si="41"/>
        <v>30.96</v>
      </c>
      <c r="AP101" s="44">
        <f t="shared" si="42"/>
        <v>125.41</v>
      </c>
      <c r="AQ101" s="44">
        <f t="shared" si="43"/>
        <v>16.329999999999998</v>
      </c>
    </row>
    <row r="102" spans="1:43">
      <c r="A102" s="53" t="str">
        <f>#REF!</f>
        <v>尤溪县八字桥乡卫生院</v>
      </c>
      <c r="B102" s="46">
        <f>ROUND(#REF!/10000,2)</f>
        <v>22.09</v>
      </c>
      <c r="C102" s="49">
        <f t="shared" si="22"/>
        <v>9.86</v>
      </c>
      <c r="D102" s="46">
        <f>ROUND((#REF!+#REF!+#REF!+#REF!+#REF!+#REF!+#REF!)/10000,2)</f>
        <v>5.71</v>
      </c>
      <c r="E102" s="50">
        <f t="shared" si="23"/>
        <v>25.85</v>
      </c>
      <c r="F102" s="46">
        <f t="shared" si="24"/>
        <v>4.1500000000000004</v>
      </c>
      <c r="G102" s="50">
        <f t="shared" si="25"/>
        <v>18.79</v>
      </c>
      <c r="H102" s="51">
        <f t="shared" si="26"/>
        <v>3.88</v>
      </c>
      <c r="I102" s="56">
        <f t="shared" si="27"/>
        <v>17.559999999999999</v>
      </c>
      <c r="J102" s="56">
        <f>ROUND((#REF!+#REF!)/10000,2)</f>
        <v>1.8</v>
      </c>
      <c r="K102" s="56">
        <f t="shared" si="28"/>
        <v>8.15</v>
      </c>
      <c r="L102" s="56">
        <f>ROUND((#REF!+#REF!)/10000,2)</f>
        <v>2.08</v>
      </c>
      <c r="M102" s="56">
        <f t="shared" si="29"/>
        <v>9.42</v>
      </c>
      <c r="N102" s="46">
        <f>ROUND((#REF!+#REF!)/10000,2)</f>
        <v>8.2200000000000006</v>
      </c>
      <c r="O102" s="50">
        <f t="shared" si="30"/>
        <v>37.21</v>
      </c>
      <c r="P102" s="50">
        <f>ROUND((#REF!+#REF!)/10000,2)</f>
        <v>0.13</v>
      </c>
      <c r="Q102" s="50">
        <f t="shared" si="31"/>
        <v>0.59</v>
      </c>
      <c r="R102" s="44">
        <f>#REF!</f>
        <v>112.46</v>
      </c>
      <c r="S102" s="44">
        <f>#REF!</f>
        <v>6.26</v>
      </c>
      <c r="T102" s="46">
        <f>ROUND((#REF!/#REF!)*100,2)</f>
        <v>3.2</v>
      </c>
      <c r="U102" s="46">
        <f>#REF!</f>
        <v>112.66</v>
      </c>
      <c r="V102" s="44">
        <f>#REF!</f>
        <v>47.48</v>
      </c>
      <c r="W102" s="44">
        <f>#REF!</f>
        <v>21.45</v>
      </c>
      <c r="X102" s="44">
        <f t="shared" si="32"/>
        <v>45.18</v>
      </c>
      <c r="Y102" s="44">
        <f>ROUND(#REF!/#REF!,2)</f>
        <v>2.16</v>
      </c>
      <c r="Z102" s="44">
        <f t="shared" si="33"/>
        <v>4.55</v>
      </c>
      <c r="AA102" s="44">
        <f>ROUND(#REF!/#REF!,2)</f>
        <v>4.13</v>
      </c>
      <c r="AB102" s="44">
        <f t="shared" si="34"/>
        <v>8.6999999999999993</v>
      </c>
      <c r="AC102" s="44">
        <f>ROUND((#REF!+#REF!+#REF!)/#REF!,2)</f>
        <v>12.43</v>
      </c>
      <c r="AD102" s="44">
        <f t="shared" si="35"/>
        <v>26.18</v>
      </c>
      <c r="AE102" s="44">
        <f t="shared" si="36"/>
        <v>7.31</v>
      </c>
      <c r="AF102" s="44">
        <f t="shared" si="37"/>
        <v>15.39</v>
      </c>
      <c r="AG102" s="44">
        <f>#REF!</f>
        <v>704</v>
      </c>
      <c r="AH102" s="44">
        <f>#REF!</f>
        <v>144.16999999999999</v>
      </c>
      <c r="AI102" s="44">
        <f t="shared" si="38"/>
        <v>20.48</v>
      </c>
      <c r="AJ102" s="44">
        <f>ROUND(#REF!/#REF!*#REF!,2)</f>
        <v>138.83000000000001</v>
      </c>
      <c r="AK102" s="44">
        <f t="shared" si="39"/>
        <v>19.72</v>
      </c>
      <c r="AL102" s="44">
        <f>ROUND(#REF!/#REF!*#REF!,2)</f>
        <v>49.48</v>
      </c>
      <c r="AM102" s="44">
        <f t="shared" si="40"/>
        <v>7.03</v>
      </c>
      <c r="AN102" s="44">
        <f>ROUND((#REF!+#REF!+#REF!+#REF!)/#REF!*#REF!,2)</f>
        <v>177.68</v>
      </c>
      <c r="AO102" s="44">
        <f t="shared" si="41"/>
        <v>25.24</v>
      </c>
      <c r="AP102" s="44">
        <f t="shared" si="42"/>
        <v>193.84</v>
      </c>
      <c r="AQ102" s="44">
        <f t="shared" si="43"/>
        <v>27.53</v>
      </c>
    </row>
    <row r="103" spans="1:43" ht="24">
      <c r="A103" s="53" t="str">
        <f>#REF!</f>
        <v>尤溪县坂面乡中心卫生院</v>
      </c>
      <c r="B103" s="46">
        <f>ROUND(#REF!/10000,2)</f>
        <v>51.9</v>
      </c>
      <c r="C103" s="49">
        <f t="shared" si="22"/>
        <v>17.62</v>
      </c>
      <c r="D103" s="46">
        <f>ROUND((#REF!+#REF!+#REF!+#REF!+#REF!+#REF!+#REF!)/10000,2)</f>
        <v>13.28</v>
      </c>
      <c r="E103" s="50">
        <f t="shared" si="23"/>
        <v>25.59</v>
      </c>
      <c r="F103" s="46">
        <f t="shared" si="24"/>
        <v>4.34</v>
      </c>
      <c r="G103" s="50">
        <f t="shared" si="25"/>
        <v>8.3700000000000099</v>
      </c>
      <c r="H103" s="51">
        <f t="shared" si="26"/>
        <v>8.99</v>
      </c>
      <c r="I103" s="56">
        <f t="shared" si="27"/>
        <v>17.32</v>
      </c>
      <c r="J103" s="56">
        <f>ROUND((#REF!+#REF!)/10000,2)</f>
        <v>2.39</v>
      </c>
      <c r="K103" s="56">
        <f t="shared" si="28"/>
        <v>4.6100000000000003</v>
      </c>
      <c r="L103" s="56">
        <f>ROUND((#REF!+#REF!)/10000,2)</f>
        <v>6.6</v>
      </c>
      <c r="M103" s="56">
        <f t="shared" si="29"/>
        <v>12.72</v>
      </c>
      <c r="N103" s="46">
        <f>ROUND((#REF!+#REF!)/10000,2)</f>
        <v>24.81</v>
      </c>
      <c r="O103" s="50">
        <f t="shared" si="30"/>
        <v>47.8</v>
      </c>
      <c r="P103" s="50">
        <f>ROUND((#REF!+#REF!)/10000,2)</f>
        <v>0.48</v>
      </c>
      <c r="Q103" s="50">
        <f t="shared" si="31"/>
        <v>0.92</v>
      </c>
      <c r="R103" s="44">
        <f>#REF!</f>
        <v>160.93</v>
      </c>
      <c r="S103" s="44">
        <f>#REF!</f>
        <v>5.03</v>
      </c>
      <c r="T103" s="46">
        <f>ROUND((#REF!/#REF!)*100,2)</f>
        <v>0.95</v>
      </c>
      <c r="U103" s="46">
        <f>#REF!</f>
        <v>42.7</v>
      </c>
      <c r="V103" s="44">
        <f>#REF!</f>
        <v>43.42</v>
      </c>
      <c r="W103" s="44">
        <f>#REF!</f>
        <v>22.65</v>
      </c>
      <c r="X103" s="44">
        <f t="shared" si="32"/>
        <v>52.16</v>
      </c>
      <c r="Y103" s="44">
        <f>ROUND(#REF!/#REF!,2)</f>
        <v>4.12</v>
      </c>
      <c r="Z103" s="44">
        <f t="shared" si="33"/>
        <v>9.49</v>
      </c>
      <c r="AA103" s="44">
        <f>ROUND(#REF!/#REF!,2)</f>
        <v>1.76</v>
      </c>
      <c r="AB103" s="44">
        <f t="shared" si="34"/>
        <v>4.05</v>
      </c>
      <c r="AC103" s="44">
        <f>ROUND((#REF!+#REF!+#REF!)/#REF!,2)</f>
        <v>11.41</v>
      </c>
      <c r="AD103" s="44">
        <f t="shared" si="35"/>
        <v>26.28</v>
      </c>
      <c r="AE103" s="44">
        <f t="shared" si="36"/>
        <v>3.48</v>
      </c>
      <c r="AF103" s="44">
        <f t="shared" si="37"/>
        <v>8.02</v>
      </c>
      <c r="AG103" s="44">
        <f>#REF!</f>
        <v>809.48</v>
      </c>
      <c r="AH103" s="44">
        <f>#REF!</f>
        <v>195.97</v>
      </c>
      <c r="AI103" s="44">
        <f t="shared" si="38"/>
        <v>24.21</v>
      </c>
      <c r="AJ103" s="44">
        <f>ROUND(#REF!/#REF!*#REF!,2)</f>
        <v>243.97</v>
      </c>
      <c r="AK103" s="44">
        <f t="shared" si="39"/>
        <v>30.14</v>
      </c>
      <c r="AL103" s="44">
        <f>ROUND(#REF!/#REF!*#REF!,2)</f>
        <v>60.78</v>
      </c>
      <c r="AM103" s="44">
        <f t="shared" si="40"/>
        <v>7.51</v>
      </c>
      <c r="AN103" s="44">
        <f>ROUND((#REF!+#REF!+#REF!+#REF!)/#REF!*#REF!,2)</f>
        <v>176.57</v>
      </c>
      <c r="AO103" s="44">
        <f t="shared" si="41"/>
        <v>21.81</v>
      </c>
      <c r="AP103" s="44">
        <f t="shared" si="42"/>
        <v>132.19</v>
      </c>
      <c r="AQ103" s="44">
        <f t="shared" si="43"/>
        <v>16.329999999999998</v>
      </c>
    </row>
    <row r="104" spans="1:43" ht="24">
      <c r="A104" s="53" t="str">
        <f>#REF!</f>
        <v>尤溪县城东社区卫生服务中心</v>
      </c>
      <c r="B104" s="46">
        <f>ROUND(#REF!/10000,2)</f>
        <v>61</v>
      </c>
      <c r="C104" s="49">
        <f t="shared" si="22"/>
        <v>12.39</v>
      </c>
      <c r="D104" s="46">
        <f>ROUND((#REF!+#REF!+#REF!+#REF!+#REF!+#REF!+#REF!)/10000,2)</f>
        <v>10.99</v>
      </c>
      <c r="E104" s="50">
        <f t="shared" si="23"/>
        <v>18.02</v>
      </c>
      <c r="F104" s="46">
        <f t="shared" si="24"/>
        <v>1.4</v>
      </c>
      <c r="G104" s="50">
        <f t="shared" si="25"/>
        <v>2.29</v>
      </c>
      <c r="H104" s="51">
        <f t="shared" si="26"/>
        <v>14.82</v>
      </c>
      <c r="I104" s="56">
        <f t="shared" si="27"/>
        <v>24.3</v>
      </c>
      <c r="J104" s="56">
        <f>ROUND((#REF!+#REF!)/10000,2)</f>
        <v>8.9600000000000009</v>
      </c>
      <c r="K104" s="56">
        <f t="shared" si="28"/>
        <v>14.69</v>
      </c>
      <c r="L104" s="56">
        <f>ROUND((#REF!+#REF!)/10000,2)</f>
        <v>5.86</v>
      </c>
      <c r="M104" s="56">
        <f t="shared" si="29"/>
        <v>9.61</v>
      </c>
      <c r="N104" s="46">
        <f>ROUND((#REF!+#REF!)/10000,2)</f>
        <v>33.770000000000003</v>
      </c>
      <c r="O104" s="50">
        <f t="shared" si="30"/>
        <v>55.36</v>
      </c>
      <c r="P104" s="50">
        <f>ROUND((#REF!+#REF!)/10000,2)</f>
        <v>0.02</v>
      </c>
      <c r="Q104" s="50">
        <f t="shared" si="31"/>
        <v>0.03</v>
      </c>
      <c r="R104" s="44" t="e">
        <f>#REF!</f>
        <v>#DIV/0!</v>
      </c>
      <c r="S104" s="44" t="e">
        <f>#REF!</f>
        <v>#DIV/0!</v>
      </c>
      <c r="T104" s="46">
        <f>ROUND((#REF!/#REF!)*100,2)</f>
        <v>0</v>
      </c>
      <c r="U104" s="46">
        <f>#REF!</f>
        <v>0</v>
      </c>
      <c r="V104" s="44">
        <f>#REF!</f>
        <v>267.77999999999997</v>
      </c>
      <c r="W104" s="44">
        <f>#REF!</f>
        <v>148.25</v>
      </c>
      <c r="X104" s="44">
        <f t="shared" si="32"/>
        <v>55.36</v>
      </c>
      <c r="Y104" s="44">
        <f>ROUND(#REF!/#REF!,2)</f>
        <v>25.71</v>
      </c>
      <c r="Z104" s="44">
        <f t="shared" si="33"/>
        <v>9.6</v>
      </c>
      <c r="AA104" s="44">
        <f>ROUND(#REF!/#REF!,2)</f>
        <v>39.32</v>
      </c>
      <c r="AB104" s="44">
        <f t="shared" si="34"/>
        <v>14.68</v>
      </c>
      <c r="AC104" s="44">
        <f>ROUND((#REF!+#REF!+#REF!)/#REF!,2)</f>
        <v>48.23</v>
      </c>
      <c r="AD104" s="44">
        <f t="shared" si="35"/>
        <v>18.010000000000002</v>
      </c>
      <c r="AE104" s="44">
        <f t="shared" si="36"/>
        <v>6.2699999999999703</v>
      </c>
      <c r="AF104" s="44">
        <f t="shared" si="37"/>
        <v>2.35</v>
      </c>
      <c r="AG104" s="44" t="e">
        <f>#REF!</f>
        <v>#DIV/0!</v>
      </c>
      <c r="AH104" s="44" t="e">
        <f>#REF!</f>
        <v>#DIV/0!</v>
      </c>
      <c r="AI104" s="44" t="e">
        <f t="shared" si="38"/>
        <v>#DIV/0!</v>
      </c>
      <c r="AJ104" s="44" t="e">
        <f>ROUND(#REF!/#REF!*#REF!,2)</f>
        <v>#DIV/0!</v>
      </c>
      <c r="AK104" s="44" t="e">
        <f t="shared" si="39"/>
        <v>#DIV/0!</v>
      </c>
      <c r="AL104" s="44" t="e">
        <f>ROUND(#REF!/#REF!*#REF!,2)</f>
        <v>#DIV/0!</v>
      </c>
      <c r="AM104" s="44" t="e">
        <f t="shared" si="40"/>
        <v>#DIV/0!</v>
      </c>
      <c r="AN104" s="44" t="e">
        <f>ROUND((#REF!+#REF!+#REF!+#REF!)/#REF!*#REF!,2)</f>
        <v>#DIV/0!</v>
      </c>
      <c r="AO104" s="44" t="e">
        <f t="shared" si="41"/>
        <v>#DIV/0!</v>
      </c>
      <c r="AP104" s="44" t="e">
        <f t="shared" si="42"/>
        <v>#DIV/0!</v>
      </c>
      <c r="AQ104" s="44" t="e">
        <f t="shared" si="43"/>
        <v>#DIV/0!</v>
      </c>
    </row>
    <row r="105" spans="1:43">
      <c r="A105" s="53" t="str">
        <f>#REF!</f>
        <v>尤溪县管前镇卫生院</v>
      </c>
      <c r="B105" s="46">
        <f>ROUND(#REF!/10000,2)</f>
        <v>57.15</v>
      </c>
      <c r="C105" s="49">
        <f t="shared" si="22"/>
        <v>20.03</v>
      </c>
      <c r="D105" s="46">
        <f>ROUND((#REF!+#REF!+#REF!+#REF!+#REF!+#REF!+#REF!)/10000,2)</f>
        <v>13.36</v>
      </c>
      <c r="E105" s="50">
        <f t="shared" si="23"/>
        <v>23.38</v>
      </c>
      <c r="F105" s="46">
        <f t="shared" si="24"/>
        <v>6.67</v>
      </c>
      <c r="G105" s="50">
        <f t="shared" si="25"/>
        <v>11.67</v>
      </c>
      <c r="H105" s="51">
        <f t="shared" si="26"/>
        <v>11.4</v>
      </c>
      <c r="I105" s="56">
        <f t="shared" si="27"/>
        <v>19.95</v>
      </c>
      <c r="J105" s="56">
        <f>ROUND((#REF!+#REF!)/10000,2)</f>
        <v>4.59</v>
      </c>
      <c r="K105" s="56">
        <f t="shared" si="28"/>
        <v>8.0299999999999994</v>
      </c>
      <c r="L105" s="56">
        <f>ROUND((#REF!+#REF!)/10000,2)</f>
        <v>6.81</v>
      </c>
      <c r="M105" s="56">
        <f t="shared" si="29"/>
        <v>11.92</v>
      </c>
      <c r="N105" s="46">
        <f>ROUND((#REF!+#REF!)/10000,2)</f>
        <v>25.65</v>
      </c>
      <c r="O105" s="50">
        <f t="shared" si="30"/>
        <v>44.88</v>
      </c>
      <c r="P105" s="50">
        <f>ROUND((#REF!+#REF!)/10000,2)</f>
        <v>7.0000000000000007E-2</v>
      </c>
      <c r="Q105" s="50">
        <f t="shared" si="31"/>
        <v>0.12</v>
      </c>
      <c r="R105" s="44">
        <f>#REF!</f>
        <v>30.82</v>
      </c>
      <c r="S105" s="44">
        <f>#REF!</f>
        <v>27.37</v>
      </c>
      <c r="T105" s="46">
        <f>ROUND((#REF!/#REF!)*100,2)</f>
        <v>3.17</v>
      </c>
      <c r="U105" s="46">
        <f>#REF!</f>
        <v>506</v>
      </c>
      <c r="V105" s="44">
        <f>#REF!</f>
        <v>59.48</v>
      </c>
      <c r="W105" s="44">
        <f>#REF!</f>
        <v>30.59</v>
      </c>
      <c r="X105" s="44">
        <f t="shared" si="32"/>
        <v>51.43</v>
      </c>
      <c r="Y105" s="44">
        <f>ROUND(#REF!/#REF!,2)</f>
        <v>5.35</v>
      </c>
      <c r="Z105" s="44">
        <f t="shared" si="33"/>
        <v>8.99</v>
      </c>
      <c r="AA105" s="44">
        <f>ROUND(#REF!/#REF!,2)</f>
        <v>4.16</v>
      </c>
      <c r="AB105" s="44">
        <f t="shared" si="34"/>
        <v>6.99</v>
      </c>
      <c r="AC105" s="44">
        <f>ROUND((#REF!+#REF!+#REF!)/#REF!,2)</f>
        <v>14.32</v>
      </c>
      <c r="AD105" s="44">
        <f t="shared" si="35"/>
        <v>24.08</v>
      </c>
      <c r="AE105" s="44">
        <f t="shared" si="36"/>
        <v>5.0599999999999996</v>
      </c>
      <c r="AF105" s="44">
        <f t="shared" si="37"/>
        <v>8.51</v>
      </c>
      <c r="AG105" s="44">
        <f>#REF!</f>
        <v>843.54</v>
      </c>
      <c r="AH105" s="44">
        <f>#REF!</f>
        <v>237.57</v>
      </c>
      <c r="AI105" s="44">
        <f t="shared" si="38"/>
        <v>28.16</v>
      </c>
      <c r="AJ105" s="44">
        <f>ROUND(#REF!/#REF!*#REF!,2)</f>
        <v>163.36000000000001</v>
      </c>
      <c r="AK105" s="44">
        <f t="shared" si="39"/>
        <v>19.37</v>
      </c>
      <c r="AL105" s="44">
        <f>ROUND(#REF!/#REF!*#REF!,2)</f>
        <v>90.03</v>
      </c>
      <c r="AM105" s="44">
        <f t="shared" si="40"/>
        <v>10.67</v>
      </c>
      <c r="AN105" s="44">
        <f>ROUND((#REF!+#REF!+#REF!+#REF!)/#REF!*#REF!,2)</f>
        <v>181.99</v>
      </c>
      <c r="AO105" s="44">
        <f t="shared" si="41"/>
        <v>21.57</v>
      </c>
      <c r="AP105" s="44">
        <f t="shared" si="42"/>
        <v>170.59</v>
      </c>
      <c r="AQ105" s="44">
        <f t="shared" si="43"/>
        <v>20.23</v>
      </c>
    </row>
    <row r="106" spans="1:43">
      <c r="A106" s="53" t="str">
        <f>#REF!</f>
        <v>尤溪县联合乡卫生院</v>
      </c>
      <c r="B106" s="46">
        <f>ROUND(#REF!/10000,2)</f>
        <v>40.68</v>
      </c>
      <c r="C106" s="49">
        <f t="shared" si="22"/>
        <v>11.81</v>
      </c>
      <c r="D106" s="46">
        <f>ROUND((#REF!+#REF!+#REF!+#REF!+#REF!+#REF!+#REF!)/10000,2)</f>
        <v>8.5500000000000007</v>
      </c>
      <c r="E106" s="50">
        <f t="shared" si="23"/>
        <v>21.02</v>
      </c>
      <c r="F106" s="46">
        <f t="shared" si="24"/>
        <v>3.26</v>
      </c>
      <c r="G106" s="50">
        <f t="shared" si="25"/>
        <v>8.01</v>
      </c>
      <c r="H106" s="51">
        <f t="shared" si="26"/>
        <v>4.78</v>
      </c>
      <c r="I106" s="56">
        <f t="shared" si="27"/>
        <v>11.75</v>
      </c>
      <c r="J106" s="56">
        <f>ROUND((#REF!+#REF!)/10000,2)</f>
        <v>0.61</v>
      </c>
      <c r="K106" s="56">
        <f t="shared" si="28"/>
        <v>1.5</v>
      </c>
      <c r="L106" s="56">
        <f>ROUND((#REF!+#REF!)/10000,2)</f>
        <v>4.17</v>
      </c>
      <c r="M106" s="56">
        <f t="shared" si="29"/>
        <v>10.25</v>
      </c>
      <c r="N106" s="46">
        <f>ROUND((#REF!+#REF!)/10000,2)</f>
        <v>24.09</v>
      </c>
      <c r="O106" s="50">
        <f t="shared" si="30"/>
        <v>59.22</v>
      </c>
      <c r="P106" s="50">
        <f>ROUND((#REF!+#REF!)/10000,2)</f>
        <v>0</v>
      </c>
      <c r="Q106" s="50">
        <f t="shared" si="31"/>
        <v>0</v>
      </c>
      <c r="R106" s="44">
        <f>#REF!</f>
        <v>160.16</v>
      </c>
      <c r="S106" s="44">
        <f>#REF!</f>
        <v>4.79</v>
      </c>
      <c r="T106" s="46">
        <f>ROUND((#REF!/#REF!)*100,2)</f>
        <v>5.87</v>
      </c>
      <c r="U106" s="46">
        <f>#REF!</f>
        <v>200.9</v>
      </c>
      <c r="V106" s="44">
        <f>#REF!</f>
        <v>57.06</v>
      </c>
      <c r="W106" s="44">
        <f>#REF!</f>
        <v>39.54</v>
      </c>
      <c r="X106" s="44">
        <f t="shared" si="32"/>
        <v>69.3</v>
      </c>
      <c r="Y106" s="44">
        <f>ROUND(#REF!/#REF!,2)</f>
        <v>1.23</v>
      </c>
      <c r="Z106" s="44">
        <f t="shared" si="33"/>
        <v>2.16</v>
      </c>
      <c r="AA106" s="44">
        <f>ROUND(#REF!/#REF!,2)</f>
        <v>0.94</v>
      </c>
      <c r="AB106" s="44">
        <f t="shared" si="34"/>
        <v>1.65</v>
      </c>
      <c r="AC106" s="44">
        <f>ROUND((#REF!+#REF!+#REF!)/#REF!,2)</f>
        <v>12.36</v>
      </c>
      <c r="AD106" s="44">
        <f t="shared" si="35"/>
        <v>21.66</v>
      </c>
      <c r="AE106" s="44">
        <f t="shared" si="36"/>
        <v>2.99</v>
      </c>
      <c r="AF106" s="44">
        <f t="shared" si="37"/>
        <v>5.23</v>
      </c>
      <c r="AG106" s="44">
        <f>#REF!</f>
        <v>767.17</v>
      </c>
      <c r="AH106" s="44">
        <f>#REF!</f>
        <v>356.18</v>
      </c>
      <c r="AI106" s="44">
        <f t="shared" si="38"/>
        <v>46.43</v>
      </c>
      <c r="AJ106" s="44">
        <f>ROUND(#REF!/#REF!*#REF!,2)</f>
        <v>157.38999999999999</v>
      </c>
      <c r="AK106" s="44">
        <f t="shared" si="39"/>
        <v>20.52</v>
      </c>
      <c r="AL106" s="44">
        <f>ROUND(#REF!/#REF!*#REF!,2)</f>
        <v>9.93</v>
      </c>
      <c r="AM106" s="44">
        <f t="shared" si="40"/>
        <v>1.29</v>
      </c>
      <c r="AN106" s="44">
        <f>ROUND((#REF!+#REF!+#REF!+#REF!)/#REF!*#REF!,2)</f>
        <v>155.04</v>
      </c>
      <c r="AO106" s="44">
        <f t="shared" si="41"/>
        <v>20.21</v>
      </c>
      <c r="AP106" s="44">
        <f t="shared" si="42"/>
        <v>88.63</v>
      </c>
      <c r="AQ106" s="44">
        <f t="shared" si="43"/>
        <v>11.55</v>
      </c>
    </row>
    <row r="107" spans="1:43">
      <c r="A107" s="53" t="str">
        <f>#REF!</f>
        <v>尤溪县梅仙镇卫生院</v>
      </c>
      <c r="B107" s="46">
        <f>ROUND(#REF!/10000,2)</f>
        <v>41.64</v>
      </c>
      <c r="C107" s="49">
        <f t="shared" si="22"/>
        <v>13.6</v>
      </c>
      <c r="D107" s="46">
        <f>ROUND((#REF!+#REF!+#REF!+#REF!+#REF!+#REF!+#REF!)/10000,2)</f>
        <v>10.53</v>
      </c>
      <c r="E107" s="50">
        <f t="shared" si="23"/>
        <v>25.29</v>
      </c>
      <c r="F107" s="46">
        <f t="shared" si="24"/>
        <v>3.07</v>
      </c>
      <c r="G107" s="50">
        <f t="shared" si="25"/>
        <v>7.3800000000000097</v>
      </c>
      <c r="H107" s="51">
        <f t="shared" si="26"/>
        <v>9.6999999999999993</v>
      </c>
      <c r="I107" s="56">
        <f t="shared" si="27"/>
        <v>23.29</v>
      </c>
      <c r="J107" s="56">
        <f>ROUND((#REF!+#REF!)/10000,2)</f>
        <v>2.23</v>
      </c>
      <c r="K107" s="56">
        <f t="shared" si="28"/>
        <v>5.36</v>
      </c>
      <c r="L107" s="56">
        <f>ROUND((#REF!+#REF!)/10000,2)</f>
        <v>7.47</v>
      </c>
      <c r="M107" s="56">
        <f t="shared" si="29"/>
        <v>17.940000000000001</v>
      </c>
      <c r="N107" s="46">
        <f>ROUND((#REF!+#REF!)/10000,2)</f>
        <v>18.34</v>
      </c>
      <c r="O107" s="50">
        <f t="shared" si="30"/>
        <v>44.04</v>
      </c>
      <c r="P107" s="50">
        <f>ROUND((#REF!+#REF!)/10000,2)</f>
        <v>0</v>
      </c>
      <c r="Q107" s="50">
        <f t="shared" si="31"/>
        <v>0</v>
      </c>
      <c r="R107" s="44">
        <f>#REF!</f>
        <v>153.58000000000001</v>
      </c>
      <c r="S107" s="44">
        <f>#REF!</f>
        <v>5.8</v>
      </c>
      <c r="T107" s="46">
        <f>ROUND((#REF!/#REF!)*100,2)</f>
        <v>1.92</v>
      </c>
      <c r="U107" s="51">
        <f>#REF!</f>
        <v>67.37</v>
      </c>
      <c r="V107" s="44">
        <f>#REF!</f>
        <v>50.31</v>
      </c>
      <c r="W107" s="44">
        <f>#REF!</f>
        <v>24.11</v>
      </c>
      <c r="X107" s="44">
        <f t="shared" si="32"/>
        <v>47.92</v>
      </c>
      <c r="Y107" s="44">
        <f>ROUND(#REF!/#REF!,2)</f>
        <v>6.62</v>
      </c>
      <c r="Z107" s="44">
        <f t="shared" si="33"/>
        <v>13.16</v>
      </c>
      <c r="AA107" s="44">
        <f>ROUND(#REF!/#REF!,2)</f>
        <v>3.12</v>
      </c>
      <c r="AB107" s="44">
        <f t="shared" si="34"/>
        <v>6.2</v>
      </c>
      <c r="AC107" s="44">
        <f>ROUND((#REF!+#REF!+#REF!)/#REF!,2)</f>
        <v>13.67</v>
      </c>
      <c r="AD107" s="44">
        <f t="shared" si="35"/>
        <v>27.17</v>
      </c>
      <c r="AE107" s="44">
        <f t="shared" si="36"/>
        <v>2.79</v>
      </c>
      <c r="AF107" s="44">
        <f t="shared" si="37"/>
        <v>5.55</v>
      </c>
      <c r="AG107" s="44">
        <f>#REF!</f>
        <v>890.76</v>
      </c>
      <c r="AH107" s="44">
        <f>#REF!</f>
        <v>298.76</v>
      </c>
      <c r="AI107" s="44">
        <f t="shared" si="38"/>
        <v>33.54</v>
      </c>
      <c r="AJ107" s="44">
        <f>ROUND(#REF!/#REF!*#REF!,2)</f>
        <v>274.67</v>
      </c>
      <c r="AK107" s="44">
        <f t="shared" si="39"/>
        <v>30.84</v>
      </c>
      <c r="AL107" s="44">
        <f>ROUND(#REF!/#REF!*#REF!,2)</f>
        <v>27.34</v>
      </c>
      <c r="AM107" s="44">
        <f t="shared" si="40"/>
        <v>3.07</v>
      </c>
      <c r="AN107" s="44">
        <f>ROUND((#REF!+#REF!+#REF!+#REF!)/#REF!*#REF!,2)</f>
        <v>179.7</v>
      </c>
      <c r="AO107" s="44">
        <f t="shared" si="41"/>
        <v>20.170000000000002</v>
      </c>
      <c r="AP107" s="44">
        <f t="shared" si="42"/>
        <v>110.29</v>
      </c>
      <c r="AQ107" s="44">
        <f t="shared" si="43"/>
        <v>12.38</v>
      </c>
    </row>
    <row r="108" spans="1:43" ht="24">
      <c r="A108" s="53" t="str">
        <f>#REF!</f>
        <v>尤溪县台溪乡清溪卫生院</v>
      </c>
      <c r="B108" s="46">
        <f>ROUND(#REF!/10000,2)</f>
        <v>24.04</v>
      </c>
      <c r="C108" s="49">
        <f t="shared" si="22"/>
        <v>9.11</v>
      </c>
      <c r="D108" s="46">
        <f>ROUND((#REF!+#REF!+#REF!+#REF!+#REF!+#REF!+#REF!)/10000,2)</f>
        <v>7.61</v>
      </c>
      <c r="E108" s="50">
        <f t="shared" si="23"/>
        <v>31.66</v>
      </c>
      <c r="F108" s="46">
        <f t="shared" si="24"/>
        <v>1.5</v>
      </c>
      <c r="G108" s="50">
        <f t="shared" si="25"/>
        <v>6.24</v>
      </c>
      <c r="H108" s="51">
        <f t="shared" si="26"/>
        <v>2.3199999999999998</v>
      </c>
      <c r="I108" s="56">
        <f t="shared" si="27"/>
        <v>9.65</v>
      </c>
      <c r="J108" s="56">
        <f>ROUND((#REF!+#REF!)/10000,2)</f>
        <v>0.81</v>
      </c>
      <c r="K108" s="56">
        <f t="shared" si="28"/>
        <v>3.37</v>
      </c>
      <c r="L108" s="56">
        <f>ROUND((#REF!+#REF!)/10000,2)</f>
        <v>1.51</v>
      </c>
      <c r="M108" s="56">
        <f t="shared" si="29"/>
        <v>6.28</v>
      </c>
      <c r="N108" s="46">
        <f>ROUND((#REF!+#REF!)/10000,2)</f>
        <v>12.35</v>
      </c>
      <c r="O108" s="50">
        <f t="shared" si="30"/>
        <v>51.37</v>
      </c>
      <c r="P108" s="50">
        <f>ROUND((#REF!+#REF!)/10000,2)</f>
        <v>0.26</v>
      </c>
      <c r="Q108" s="50">
        <f t="shared" si="31"/>
        <v>1.08</v>
      </c>
      <c r="R108" s="44">
        <f>#REF!</f>
        <v>126.44</v>
      </c>
      <c r="S108" s="44">
        <f>#REF!</f>
        <v>5.61</v>
      </c>
      <c r="T108" s="46">
        <f>ROUND((#REF!/#REF!)*100,2)</f>
        <v>0.9</v>
      </c>
      <c r="U108" s="51">
        <f>#REF!</f>
        <v>51.61</v>
      </c>
      <c r="V108" s="44">
        <f>#REF!</f>
        <v>31.74</v>
      </c>
      <c r="W108" s="44">
        <f>#REF!</f>
        <v>17.75</v>
      </c>
      <c r="X108" s="44">
        <f t="shared" si="32"/>
        <v>55.92</v>
      </c>
      <c r="Y108" s="44">
        <f>ROUND(#REF!/#REF!,2)</f>
        <v>0.92</v>
      </c>
      <c r="Z108" s="44">
        <f t="shared" si="33"/>
        <v>2.9</v>
      </c>
      <c r="AA108" s="44">
        <f>ROUND(#REF!/#REF!,2)</f>
        <v>0.92</v>
      </c>
      <c r="AB108" s="44">
        <f t="shared" si="34"/>
        <v>2.9</v>
      </c>
      <c r="AC108" s="44">
        <f>ROUND((#REF!+#REF!+#REF!)/#REF!,2)</f>
        <v>10.62</v>
      </c>
      <c r="AD108" s="44">
        <f t="shared" si="35"/>
        <v>33.46</v>
      </c>
      <c r="AE108" s="44">
        <f t="shared" si="36"/>
        <v>1.53</v>
      </c>
      <c r="AF108" s="44">
        <f t="shared" si="37"/>
        <v>4.82</v>
      </c>
      <c r="AG108" s="44">
        <f>#REF!</f>
        <v>709.33</v>
      </c>
      <c r="AH108" s="44">
        <f>#REF!</f>
        <v>205.83</v>
      </c>
      <c r="AI108" s="44">
        <f t="shared" si="38"/>
        <v>29.02</v>
      </c>
      <c r="AJ108" s="44">
        <f>ROUND(#REF!/#REF!*#REF!,2)</f>
        <v>164</v>
      </c>
      <c r="AK108" s="44">
        <f t="shared" si="39"/>
        <v>23.12</v>
      </c>
      <c r="AL108" s="44">
        <f>ROUND(#REF!/#REF!*#REF!,2)</f>
        <v>40.26</v>
      </c>
      <c r="AM108" s="44">
        <f t="shared" si="40"/>
        <v>5.68</v>
      </c>
      <c r="AN108" s="44">
        <f>ROUND((#REF!+#REF!+#REF!+#REF!)/#REF!*#REF!,2)</f>
        <v>160.97</v>
      </c>
      <c r="AO108" s="44">
        <f t="shared" si="41"/>
        <v>22.69</v>
      </c>
      <c r="AP108" s="44">
        <f t="shared" si="42"/>
        <v>138.27000000000001</v>
      </c>
      <c r="AQ108" s="44">
        <f t="shared" si="43"/>
        <v>19.489999999999998</v>
      </c>
    </row>
    <row r="109" spans="1:43">
      <c r="A109" s="53" t="str">
        <f>#REF!</f>
        <v>尤溪县台溪乡卫生院</v>
      </c>
      <c r="B109" s="46">
        <f>ROUND(#REF!/10000,2)</f>
        <v>14.05</v>
      </c>
      <c r="C109" s="49">
        <f t="shared" si="22"/>
        <v>5.79</v>
      </c>
      <c r="D109" s="46">
        <f>ROUND((#REF!+#REF!+#REF!+#REF!+#REF!+#REF!+#REF!)/10000,2)</f>
        <v>4.72</v>
      </c>
      <c r="E109" s="50">
        <f t="shared" si="23"/>
        <v>33.590000000000003</v>
      </c>
      <c r="F109" s="46">
        <f t="shared" si="24"/>
        <v>1.07</v>
      </c>
      <c r="G109" s="50">
        <f t="shared" si="25"/>
        <v>7.62</v>
      </c>
      <c r="H109" s="51">
        <f t="shared" si="26"/>
        <v>1.37</v>
      </c>
      <c r="I109" s="56">
        <f t="shared" si="27"/>
        <v>9.75</v>
      </c>
      <c r="J109" s="56">
        <f>ROUND((#REF!+#REF!)/10000,2)</f>
        <v>0.55000000000000004</v>
      </c>
      <c r="K109" s="56">
        <f t="shared" si="28"/>
        <v>3.91</v>
      </c>
      <c r="L109" s="56">
        <f>ROUND((#REF!+#REF!)/10000,2)</f>
        <v>0.82</v>
      </c>
      <c r="M109" s="56">
        <f t="shared" si="29"/>
        <v>5.84</v>
      </c>
      <c r="N109" s="46">
        <f>ROUND((#REF!+#REF!)/10000,2)</f>
        <v>6.89</v>
      </c>
      <c r="O109" s="50">
        <f t="shared" si="30"/>
        <v>49.04</v>
      </c>
      <c r="P109" s="50">
        <f>ROUND((#REF!+#REF!)/10000,2)</f>
        <v>0</v>
      </c>
      <c r="Q109" s="50">
        <f t="shared" si="31"/>
        <v>0</v>
      </c>
      <c r="R109" s="44">
        <f>#REF!</f>
        <v>138.85</v>
      </c>
      <c r="S109" s="44">
        <f>#REF!</f>
        <v>5.54</v>
      </c>
      <c r="T109" s="46">
        <f>ROUND((#REF!/#REF!)*100,2)</f>
        <v>1.92</v>
      </c>
      <c r="U109" s="46">
        <f>#REF!</f>
        <v>13.29</v>
      </c>
      <c r="V109" s="44">
        <f>#REF!</f>
        <v>32.590000000000003</v>
      </c>
      <c r="W109" s="44">
        <f>#REF!</f>
        <v>17.940000000000001</v>
      </c>
      <c r="X109" s="44">
        <f t="shared" si="32"/>
        <v>55.05</v>
      </c>
      <c r="Y109" s="44">
        <f>ROUND(#REF!/#REF!,2)</f>
        <v>0.48</v>
      </c>
      <c r="Z109" s="44">
        <f t="shared" si="33"/>
        <v>1.47</v>
      </c>
      <c r="AA109" s="44">
        <f>ROUND(#REF!/#REF!,2)</f>
        <v>1.44</v>
      </c>
      <c r="AB109" s="44">
        <f t="shared" si="34"/>
        <v>4.42</v>
      </c>
      <c r="AC109" s="44">
        <f>ROUND((#REF!+#REF!+#REF!)/#REF!,2)</f>
        <v>11.66</v>
      </c>
      <c r="AD109" s="44">
        <f t="shared" si="35"/>
        <v>35.78</v>
      </c>
      <c r="AE109" s="44">
        <f t="shared" si="36"/>
        <v>1.07</v>
      </c>
      <c r="AF109" s="44">
        <f t="shared" si="37"/>
        <v>3.28</v>
      </c>
      <c r="AG109" s="44">
        <f>#REF!</f>
        <v>769.23</v>
      </c>
      <c r="AH109" s="44">
        <f>#REF!</f>
        <v>254.45</v>
      </c>
      <c r="AI109" s="44">
        <f t="shared" si="38"/>
        <v>33.08</v>
      </c>
      <c r="AJ109" s="44">
        <f>ROUND(#REF!/#REF!*#REF!,2)</f>
        <v>133.19999999999999</v>
      </c>
      <c r="AK109" s="44">
        <f t="shared" si="39"/>
        <v>17.32</v>
      </c>
      <c r="AL109" s="44">
        <f>ROUND(#REF!/#REF!*#REF!,2)</f>
        <v>20.21</v>
      </c>
      <c r="AM109" s="44">
        <f t="shared" si="40"/>
        <v>2.63</v>
      </c>
      <c r="AN109" s="44">
        <f>ROUND((#REF!+#REF!+#REF!+#REF!)/#REF!*#REF!,2)</f>
        <v>213.81</v>
      </c>
      <c r="AO109" s="44">
        <f t="shared" si="41"/>
        <v>27.8</v>
      </c>
      <c r="AP109" s="44">
        <f t="shared" si="42"/>
        <v>147.56</v>
      </c>
      <c r="AQ109" s="44">
        <f t="shared" si="43"/>
        <v>19.170000000000002</v>
      </c>
    </row>
    <row r="110" spans="1:43">
      <c r="A110" s="53" t="str">
        <f>#REF!</f>
        <v>尤溪县汤川乡卫生院</v>
      </c>
      <c r="B110" s="46">
        <f>ROUND(#REF!/10000,2)</f>
        <v>20.07</v>
      </c>
      <c r="C110" s="49">
        <f t="shared" si="22"/>
        <v>7</v>
      </c>
      <c r="D110" s="46">
        <f>ROUND((#REF!+#REF!+#REF!+#REF!+#REF!+#REF!+#REF!)/10000,2)</f>
        <v>5.99</v>
      </c>
      <c r="E110" s="50">
        <f t="shared" si="23"/>
        <v>29.85</v>
      </c>
      <c r="F110" s="46">
        <f t="shared" si="24"/>
        <v>1.01</v>
      </c>
      <c r="G110" s="50">
        <f t="shared" si="25"/>
        <v>5.0199999999999996</v>
      </c>
      <c r="H110" s="51">
        <f t="shared" si="26"/>
        <v>3.46</v>
      </c>
      <c r="I110" s="56">
        <f t="shared" si="27"/>
        <v>17.239999999999998</v>
      </c>
      <c r="J110" s="56">
        <f>ROUND((#REF!+#REF!)/10000,2)</f>
        <v>0.92</v>
      </c>
      <c r="K110" s="56">
        <f t="shared" si="28"/>
        <v>4.58</v>
      </c>
      <c r="L110" s="56">
        <f>ROUND((#REF!+#REF!)/10000,2)</f>
        <v>2.54</v>
      </c>
      <c r="M110" s="56">
        <f t="shared" si="29"/>
        <v>12.66</v>
      </c>
      <c r="N110" s="46">
        <f>ROUND((#REF!+#REF!)/10000,2)</f>
        <v>9.4</v>
      </c>
      <c r="O110" s="50">
        <f t="shared" si="30"/>
        <v>46.84</v>
      </c>
      <c r="P110" s="50">
        <f>ROUND((#REF!+#REF!)/10000,2)</f>
        <v>0.21</v>
      </c>
      <c r="Q110" s="50">
        <f t="shared" si="31"/>
        <v>1.05</v>
      </c>
      <c r="R110" s="44">
        <f>#REF!</f>
        <v>144.97999999999999</v>
      </c>
      <c r="S110" s="44">
        <f>#REF!</f>
        <v>4.41</v>
      </c>
      <c r="T110" s="46">
        <f>ROUND((#REF!/#REF!)*100,2)</f>
        <v>1.7</v>
      </c>
      <c r="U110" s="46">
        <f>#REF!</f>
        <v>87.31</v>
      </c>
      <c r="V110" s="44">
        <f>#REF!</f>
        <v>30.98</v>
      </c>
      <c r="W110" s="44">
        <f>#REF!</f>
        <v>16.37</v>
      </c>
      <c r="X110" s="44">
        <f t="shared" si="32"/>
        <v>52.84</v>
      </c>
      <c r="Y110" s="44">
        <f>ROUND(#REF!/#REF!,2)</f>
        <v>1.96</v>
      </c>
      <c r="Z110" s="44">
        <f t="shared" si="33"/>
        <v>6.33</v>
      </c>
      <c r="AA110" s="44">
        <f>ROUND(#REF!/#REF!,2)</f>
        <v>1.43</v>
      </c>
      <c r="AB110" s="44">
        <f t="shared" si="34"/>
        <v>4.62</v>
      </c>
      <c r="AC110" s="44">
        <f>ROUND((#REF!+#REF!+#REF!)/#REF!,2)</f>
        <v>10.42</v>
      </c>
      <c r="AD110" s="44">
        <f t="shared" si="35"/>
        <v>33.630000000000003</v>
      </c>
      <c r="AE110" s="44">
        <f t="shared" si="36"/>
        <v>0.79999999999999905</v>
      </c>
      <c r="AF110" s="44">
        <f t="shared" si="37"/>
        <v>2.58</v>
      </c>
      <c r="AG110" s="44">
        <f>#REF!</f>
        <v>639.36</v>
      </c>
      <c r="AH110" s="44">
        <f>#REF!</f>
        <v>206.7</v>
      </c>
      <c r="AI110" s="44">
        <f t="shared" si="38"/>
        <v>32.33</v>
      </c>
      <c r="AJ110" s="44">
        <f>ROUND(#REF!/#REF!*#REF!,2)</f>
        <v>177.96</v>
      </c>
      <c r="AK110" s="44">
        <f t="shared" si="39"/>
        <v>27.83</v>
      </c>
      <c r="AL110" s="44">
        <f>ROUND(#REF!/#REF!*#REF!,2)</f>
        <v>28.68</v>
      </c>
      <c r="AM110" s="44">
        <f t="shared" si="40"/>
        <v>4.49</v>
      </c>
      <c r="AN110" s="44">
        <f>ROUND((#REF!+#REF!+#REF!+#REF!)/#REF!*#REF!,2)</f>
        <v>133.06</v>
      </c>
      <c r="AO110" s="44">
        <f t="shared" si="41"/>
        <v>20.81</v>
      </c>
      <c r="AP110" s="44">
        <f t="shared" si="42"/>
        <v>92.96</v>
      </c>
      <c r="AQ110" s="44">
        <f t="shared" si="43"/>
        <v>14.54</v>
      </c>
    </row>
    <row r="111" spans="1:43">
      <c r="A111" s="53" t="str">
        <f>#REF!</f>
        <v>尤溪县西滨中心卫生院</v>
      </c>
      <c r="B111" s="46">
        <f>ROUND(#REF!/10000,2)</f>
        <v>28</v>
      </c>
      <c r="C111" s="49">
        <f t="shared" si="22"/>
        <v>9.84</v>
      </c>
      <c r="D111" s="46">
        <f>ROUND((#REF!+#REF!+#REF!+#REF!+#REF!+#REF!+#REF!)/10000,2)</f>
        <v>7.28</v>
      </c>
      <c r="E111" s="50">
        <f t="shared" si="23"/>
        <v>26</v>
      </c>
      <c r="F111" s="46">
        <f t="shared" si="24"/>
        <v>2.56</v>
      </c>
      <c r="G111" s="50">
        <f t="shared" si="25"/>
        <v>9.1400000000000095</v>
      </c>
      <c r="H111" s="51">
        <f t="shared" si="26"/>
        <v>5.26</v>
      </c>
      <c r="I111" s="56">
        <f t="shared" si="27"/>
        <v>18.79</v>
      </c>
      <c r="J111" s="56">
        <f>ROUND((#REF!+#REF!)/10000,2)</f>
        <v>1.38</v>
      </c>
      <c r="K111" s="56">
        <f t="shared" si="28"/>
        <v>4.93</v>
      </c>
      <c r="L111" s="56">
        <f>ROUND((#REF!+#REF!)/10000,2)</f>
        <v>3.88</v>
      </c>
      <c r="M111" s="56">
        <f t="shared" si="29"/>
        <v>13.86</v>
      </c>
      <c r="N111" s="46">
        <f>ROUND((#REF!+#REF!)/10000,2)</f>
        <v>12.79</v>
      </c>
      <c r="O111" s="50">
        <f t="shared" si="30"/>
        <v>45.68</v>
      </c>
      <c r="P111" s="50">
        <f>ROUND((#REF!+#REF!)/10000,2)</f>
        <v>0.11</v>
      </c>
      <c r="Q111" s="50">
        <f t="shared" si="31"/>
        <v>0.39</v>
      </c>
      <c r="R111" s="44">
        <f>#REF!</f>
        <v>131.03</v>
      </c>
      <c r="S111" s="44">
        <f>#REF!</f>
        <v>5.98</v>
      </c>
      <c r="T111" s="46">
        <f>ROUND((#REF!/#REF!)*100,2)</f>
        <v>3.23</v>
      </c>
      <c r="U111" s="51">
        <f>#REF!</f>
        <v>90.32</v>
      </c>
      <c r="V111" s="44">
        <f>#REF!</f>
        <v>51.97</v>
      </c>
      <c r="W111" s="44">
        <f>#REF!</f>
        <v>27.81</v>
      </c>
      <c r="X111" s="44">
        <f t="shared" si="32"/>
        <v>53.51</v>
      </c>
      <c r="Y111" s="44">
        <f>ROUND(#REF!/#REF!,2)</f>
        <v>4.8600000000000003</v>
      </c>
      <c r="Z111" s="44">
        <f t="shared" si="33"/>
        <v>9.35</v>
      </c>
      <c r="AA111" s="44">
        <f>ROUND(#REF!/#REF!,2)</f>
        <v>3.03</v>
      </c>
      <c r="AB111" s="44">
        <f t="shared" si="34"/>
        <v>5.83</v>
      </c>
      <c r="AC111" s="44">
        <f>ROUND((#REF!+#REF!+#REF!)/#REF!,2)</f>
        <v>13.07</v>
      </c>
      <c r="AD111" s="44">
        <f t="shared" si="35"/>
        <v>25.15</v>
      </c>
      <c r="AE111" s="44">
        <f t="shared" si="36"/>
        <v>3.2</v>
      </c>
      <c r="AF111" s="44">
        <f t="shared" si="37"/>
        <v>6.16</v>
      </c>
      <c r="AG111" s="44">
        <f>#REF!</f>
        <v>783.56</v>
      </c>
      <c r="AH111" s="44">
        <f>#REF!</f>
        <v>231.84</v>
      </c>
      <c r="AI111" s="44">
        <f t="shared" si="38"/>
        <v>29.59</v>
      </c>
      <c r="AJ111" s="44">
        <f>ROUND(#REF!/#REF!*#REF!,2)</f>
        <v>180.96</v>
      </c>
      <c r="AK111" s="44">
        <f t="shared" si="39"/>
        <v>23.09</v>
      </c>
      <c r="AL111" s="44">
        <f>ROUND(#REF!/#REF!*#REF!,2)</f>
        <v>24.03</v>
      </c>
      <c r="AM111" s="44">
        <f t="shared" si="40"/>
        <v>3.07</v>
      </c>
      <c r="AN111" s="44">
        <f>ROUND((#REF!+#REF!+#REF!+#REF!)/#REF!*#REF!,2)</f>
        <v>217.11</v>
      </c>
      <c r="AO111" s="44">
        <f t="shared" si="41"/>
        <v>27.71</v>
      </c>
      <c r="AP111" s="44">
        <f t="shared" si="42"/>
        <v>129.62</v>
      </c>
      <c r="AQ111" s="44">
        <f t="shared" si="43"/>
        <v>16.54</v>
      </c>
    </row>
    <row r="112" spans="1:43">
      <c r="A112" s="53" t="str">
        <f>#REF!</f>
        <v>尤溪县西城镇卫生院</v>
      </c>
      <c r="B112" s="46">
        <f>ROUND(#REF!/10000,2)</f>
        <v>76.3</v>
      </c>
      <c r="C112" s="49">
        <f t="shared" si="22"/>
        <v>22.97</v>
      </c>
      <c r="D112" s="46">
        <f>ROUND((#REF!+#REF!+#REF!+#REF!+#REF!+#REF!+#REF!)/10000,2)</f>
        <v>18.399999999999999</v>
      </c>
      <c r="E112" s="50">
        <f t="shared" si="23"/>
        <v>24.12</v>
      </c>
      <c r="F112" s="46">
        <f t="shared" si="24"/>
        <v>4.5699999999999896</v>
      </c>
      <c r="G112" s="50">
        <f t="shared" si="25"/>
        <v>5.99000000000001</v>
      </c>
      <c r="H112" s="51">
        <f t="shared" si="26"/>
        <v>17.2</v>
      </c>
      <c r="I112" s="56">
        <f t="shared" si="27"/>
        <v>22.54</v>
      </c>
      <c r="J112" s="56">
        <f>ROUND((#REF!+#REF!)/10000,2)</f>
        <v>6.67</v>
      </c>
      <c r="K112" s="56">
        <f t="shared" si="28"/>
        <v>8.74</v>
      </c>
      <c r="L112" s="56">
        <f>ROUND((#REF!+#REF!)/10000,2)</f>
        <v>10.53</v>
      </c>
      <c r="M112" s="56">
        <f t="shared" si="29"/>
        <v>13.8</v>
      </c>
      <c r="N112" s="46">
        <f>ROUND((#REF!+#REF!)/10000,2)</f>
        <v>35.64</v>
      </c>
      <c r="O112" s="50">
        <f t="shared" si="30"/>
        <v>46.71</v>
      </c>
      <c r="P112" s="50">
        <f>ROUND((#REF!+#REF!)/10000,2)</f>
        <v>0.49</v>
      </c>
      <c r="Q112" s="50">
        <f t="shared" si="31"/>
        <v>0.64</v>
      </c>
      <c r="R112" s="44">
        <f>#REF!</f>
        <v>152.31</v>
      </c>
      <c r="S112" s="44">
        <f>#REF!</f>
        <v>5.42</v>
      </c>
      <c r="T112" s="46">
        <f>ROUND((#REF!/#REF!)*100,2)</f>
        <v>0.96</v>
      </c>
      <c r="U112" s="51">
        <f>#REF!</f>
        <v>72.900000000000006</v>
      </c>
      <c r="V112" s="44">
        <f>#REF!</f>
        <v>54.95</v>
      </c>
      <c r="W112" s="44">
        <f>#REF!</f>
        <v>26.04</v>
      </c>
      <c r="X112" s="44">
        <f t="shared" si="32"/>
        <v>47.39</v>
      </c>
      <c r="Y112" s="44">
        <f>ROUND(#REF!/#REF!,2)</f>
        <v>7.97</v>
      </c>
      <c r="Z112" s="44">
        <f t="shared" si="33"/>
        <v>14.5</v>
      </c>
      <c r="AA112" s="44">
        <f>ROUND(#REF!/#REF!,2)</f>
        <v>5.38</v>
      </c>
      <c r="AB112" s="44">
        <f t="shared" si="34"/>
        <v>9.7899999999999991</v>
      </c>
      <c r="AC112" s="44">
        <f>ROUND((#REF!+#REF!+#REF!)/#REF!,2)</f>
        <v>12.71</v>
      </c>
      <c r="AD112" s="44">
        <f t="shared" si="35"/>
        <v>23.13</v>
      </c>
      <c r="AE112" s="44">
        <f t="shared" si="36"/>
        <v>2.85</v>
      </c>
      <c r="AF112" s="44">
        <f t="shared" si="37"/>
        <v>5.19</v>
      </c>
      <c r="AG112" s="44">
        <f>#REF!</f>
        <v>825.52</v>
      </c>
      <c r="AH112" s="44">
        <f>#REF!</f>
        <v>349.75</v>
      </c>
      <c r="AI112" s="44">
        <f t="shared" si="38"/>
        <v>42.37</v>
      </c>
      <c r="AJ112" s="44">
        <f>ROUND(#REF!/#REF!*#REF!,2)</f>
        <v>76.25</v>
      </c>
      <c r="AK112" s="44">
        <f t="shared" si="39"/>
        <v>9.24</v>
      </c>
      <c r="AL112" s="44">
        <f>ROUND(#REF!/#REF!*#REF!,2)</f>
        <v>16.690000000000001</v>
      </c>
      <c r="AM112" s="44">
        <f t="shared" si="40"/>
        <v>2.02</v>
      </c>
      <c r="AN112" s="44">
        <f>ROUND((#REF!+#REF!+#REF!+#REF!)/#REF!*#REF!,2)</f>
        <v>251.15</v>
      </c>
      <c r="AO112" s="44">
        <f t="shared" si="41"/>
        <v>30.42</v>
      </c>
      <c r="AP112" s="44">
        <f t="shared" si="42"/>
        <v>131.68</v>
      </c>
      <c r="AQ112" s="44">
        <f t="shared" si="43"/>
        <v>15.95</v>
      </c>
    </row>
    <row r="113" spans="1:43">
      <c r="A113" s="53" t="str">
        <f>#REF!</f>
        <v>尤溪县溪尾卫生院</v>
      </c>
      <c r="B113" s="46">
        <f>ROUND(#REF!/10000,2)</f>
        <v>11.34</v>
      </c>
      <c r="C113" s="49">
        <f t="shared" si="22"/>
        <v>4.16</v>
      </c>
      <c r="D113" s="46">
        <f>ROUND((#REF!+#REF!+#REF!+#REF!+#REF!+#REF!+#REF!)/10000,2)</f>
        <v>3.27</v>
      </c>
      <c r="E113" s="50">
        <f t="shared" si="23"/>
        <v>28.84</v>
      </c>
      <c r="F113" s="46">
        <f t="shared" si="24"/>
        <v>0.89</v>
      </c>
      <c r="G113" s="50">
        <f t="shared" si="25"/>
        <v>7.85</v>
      </c>
      <c r="H113" s="51">
        <f t="shared" si="26"/>
        <v>0.75</v>
      </c>
      <c r="I113" s="56">
        <f t="shared" si="27"/>
        <v>6.61</v>
      </c>
      <c r="J113" s="56">
        <f>ROUND((#REF!+#REF!)/10000,2)</f>
        <v>0.09</v>
      </c>
      <c r="K113" s="56">
        <f t="shared" si="28"/>
        <v>0.79</v>
      </c>
      <c r="L113" s="56">
        <f>ROUND((#REF!+#REF!)/10000,2)</f>
        <v>0.66</v>
      </c>
      <c r="M113" s="56">
        <f t="shared" si="29"/>
        <v>5.82</v>
      </c>
      <c r="N113" s="46">
        <f>ROUND((#REF!+#REF!)/10000,2)</f>
        <v>6.42</v>
      </c>
      <c r="O113" s="50">
        <f t="shared" si="30"/>
        <v>56.61</v>
      </c>
      <c r="P113" s="50">
        <f>ROUND((#REF!+#REF!)/10000,2)</f>
        <v>0.01</v>
      </c>
      <c r="Q113" s="50">
        <f t="shared" si="31"/>
        <v>0.09</v>
      </c>
      <c r="R113" s="44">
        <f>#REF!</f>
        <v>102.17</v>
      </c>
      <c r="S113" s="44">
        <f>#REF!</f>
        <v>4.92</v>
      </c>
      <c r="T113" s="46">
        <f>ROUND((#REF!/#REF!)*100,2)</f>
        <v>2.33</v>
      </c>
      <c r="U113" s="46">
        <f>#REF!</f>
        <v>39.68</v>
      </c>
      <c r="V113" s="44">
        <f>#REF!</f>
        <v>43.75</v>
      </c>
      <c r="W113" s="44">
        <f>#REF!</f>
        <v>27.77</v>
      </c>
      <c r="X113" s="44">
        <f t="shared" si="32"/>
        <v>63.47</v>
      </c>
      <c r="Y113" s="44">
        <f>ROUND(#REF!/#REF!,2)</f>
        <v>1.17</v>
      </c>
      <c r="Z113" s="44">
        <f t="shared" si="33"/>
        <v>2.67</v>
      </c>
      <c r="AA113" s="44">
        <f>ROUND(#REF!/#REF!,2)</f>
        <v>0.35</v>
      </c>
      <c r="AB113" s="44">
        <f t="shared" si="34"/>
        <v>0.8</v>
      </c>
      <c r="AC113" s="44">
        <f>ROUND((#REF!+#REF!+#REF!)/#REF!,2)</f>
        <v>12.9</v>
      </c>
      <c r="AD113" s="44">
        <f t="shared" si="35"/>
        <v>29.49</v>
      </c>
      <c r="AE113" s="44">
        <f t="shared" si="36"/>
        <v>1.56</v>
      </c>
      <c r="AF113" s="44">
        <f t="shared" si="37"/>
        <v>3.57</v>
      </c>
      <c r="AG113" s="44">
        <f>#REF!</f>
        <v>502.68</v>
      </c>
      <c r="AH113" s="44">
        <f>#REF!</f>
        <v>162.75</v>
      </c>
      <c r="AI113" s="44">
        <f t="shared" si="38"/>
        <v>32.380000000000003</v>
      </c>
      <c r="AJ113" s="44">
        <f>ROUND(#REF!/#REF!*#REF!,2)</f>
        <v>84.9</v>
      </c>
      <c r="AK113" s="44">
        <f t="shared" si="39"/>
        <v>16.89</v>
      </c>
      <c r="AL113" s="44">
        <f>ROUND(#REF!/#REF!*#REF!,2)</f>
        <v>3.01</v>
      </c>
      <c r="AM113" s="44">
        <f t="shared" si="40"/>
        <v>0.6</v>
      </c>
      <c r="AN113" s="44">
        <f>ROUND((#REF!+#REF!+#REF!+#REF!)/#REF!*#REF!,2)</f>
        <v>133.18</v>
      </c>
      <c r="AO113" s="44">
        <f t="shared" si="41"/>
        <v>26.49</v>
      </c>
      <c r="AP113" s="44">
        <f t="shared" si="42"/>
        <v>118.84</v>
      </c>
      <c r="AQ113" s="44">
        <f t="shared" si="43"/>
        <v>23.64</v>
      </c>
    </row>
    <row r="114" spans="1:43" ht="24">
      <c r="A114" s="53" t="str">
        <f>#REF!</f>
        <v>尤溪县新阳镇中心卫生院</v>
      </c>
      <c r="B114" s="46">
        <f>ROUND(#REF!/10000,2)</f>
        <v>65.33</v>
      </c>
      <c r="C114" s="49">
        <f t="shared" si="22"/>
        <v>23.95</v>
      </c>
      <c r="D114" s="46">
        <f>ROUND((#REF!+#REF!+#REF!+#REF!+#REF!+#REF!+#REF!)/10000,2)</f>
        <v>17.21</v>
      </c>
      <c r="E114" s="50">
        <f t="shared" si="23"/>
        <v>26.34</v>
      </c>
      <c r="F114" s="46">
        <f t="shared" si="24"/>
        <v>6.74</v>
      </c>
      <c r="G114" s="50">
        <f t="shared" si="25"/>
        <v>10.32</v>
      </c>
      <c r="H114" s="51">
        <f t="shared" si="26"/>
        <v>11.1</v>
      </c>
      <c r="I114" s="56">
        <f t="shared" si="27"/>
        <v>16.989999999999998</v>
      </c>
      <c r="J114" s="56">
        <f>ROUND((#REF!+#REF!)/10000,2)</f>
        <v>4.09</v>
      </c>
      <c r="K114" s="56">
        <f t="shared" si="28"/>
        <v>6.26</v>
      </c>
      <c r="L114" s="56">
        <f>ROUND((#REF!+#REF!)/10000,2)</f>
        <v>7.01</v>
      </c>
      <c r="M114" s="56">
        <f t="shared" si="29"/>
        <v>10.73</v>
      </c>
      <c r="N114" s="46">
        <f>ROUND((#REF!+#REF!)/10000,2)</f>
        <v>30.23</v>
      </c>
      <c r="O114" s="50">
        <f t="shared" si="30"/>
        <v>46.27</v>
      </c>
      <c r="P114" s="50">
        <f>ROUND((#REF!+#REF!)/10000,2)</f>
        <v>0.05</v>
      </c>
      <c r="Q114" s="50">
        <f t="shared" si="31"/>
        <v>0.08</v>
      </c>
      <c r="R114" s="44">
        <f>#REF!</f>
        <v>128.59</v>
      </c>
      <c r="S114" s="44">
        <f>#REF!</f>
        <v>5.98</v>
      </c>
      <c r="T114" s="46">
        <f>ROUND((#REF!/#REF!)*100,2)</f>
        <v>3.41</v>
      </c>
      <c r="U114" s="46">
        <f>#REF!</f>
        <v>168.66</v>
      </c>
      <c r="V114" s="44">
        <f>#REF!</f>
        <v>46.36</v>
      </c>
      <c r="W114" s="44">
        <f>#REF!</f>
        <v>23.28</v>
      </c>
      <c r="X114" s="44">
        <f t="shared" si="32"/>
        <v>50.22</v>
      </c>
      <c r="Y114" s="44">
        <f>ROUND(#REF!/#REF!,2)</f>
        <v>4.08</v>
      </c>
      <c r="Z114" s="44">
        <f t="shared" si="33"/>
        <v>8.8000000000000007</v>
      </c>
      <c r="AA114" s="44">
        <f>ROUND(#REF!/#REF!,2)</f>
        <v>3.79</v>
      </c>
      <c r="AB114" s="44">
        <f t="shared" si="34"/>
        <v>8.18</v>
      </c>
      <c r="AC114" s="44">
        <f>ROUND((#REF!+#REF!+#REF!)/#REF!,2)</f>
        <v>12.77</v>
      </c>
      <c r="AD114" s="44">
        <f t="shared" si="35"/>
        <v>27.55</v>
      </c>
      <c r="AE114" s="44">
        <f t="shared" si="36"/>
        <v>2.44</v>
      </c>
      <c r="AF114" s="44">
        <f t="shared" si="37"/>
        <v>5.25</v>
      </c>
      <c r="AG114" s="44">
        <f>#REF!</f>
        <v>768.97</v>
      </c>
      <c r="AH114" s="44">
        <f>#REF!</f>
        <v>302.29000000000002</v>
      </c>
      <c r="AI114" s="44">
        <f t="shared" si="38"/>
        <v>39.31</v>
      </c>
      <c r="AJ114" s="44">
        <f>ROUND(#REF!/#REF!*#REF!,2)</f>
        <v>108.76</v>
      </c>
      <c r="AK114" s="44">
        <f t="shared" si="39"/>
        <v>14.14</v>
      </c>
      <c r="AL114" s="44">
        <f>ROUND(#REF!/#REF!*#REF!,2)</f>
        <v>22.03</v>
      </c>
      <c r="AM114" s="44">
        <f t="shared" si="40"/>
        <v>2.86</v>
      </c>
      <c r="AN114" s="44">
        <f>ROUND((#REF!+#REF!+#REF!+#REF!)/#REF!*#REF!,2)</f>
        <v>186.27</v>
      </c>
      <c r="AO114" s="44">
        <f t="shared" si="41"/>
        <v>24.22</v>
      </c>
      <c r="AP114" s="44">
        <f t="shared" si="42"/>
        <v>149.62</v>
      </c>
      <c r="AQ114" s="44">
        <f t="shared" si="43"/>
        <v>19.47</v>
      </c>
    </row>
    <row r="115" spans="1:43">
      <c r="A115" s="53" t="str">
        <f>#REF!</f>
        <v>尤溪县洋中中心卫生院</v>
      </c>
      <c r="B115" s="46">
        <f>ROUND(#REF!/10000,2)</f>
        <v>49.37</v>
      </c>
      <c r="C115" s="49">
        <f t="shared" si="22"/>
        <v>16.97</v>
      </c>
      <c r="D115" s="46">
        <f>ROUND((#REF!+#REF!+#REF!+#REF!+#REF!+#REF!+#REF!)/10000,2)</f>
        <v>12.09</v>
      </c>
      <c r="E115" s="50">
        <f t="shared" si="23"/>
        <v>24.49</v>
      </c>
      <c r="F115" s="46">
        <f t="shared" si="24"/>
        <v>4.88</v>
      </c>
      <c r="G115" s="50">
        <f t="shared" si="25"/>
        <v>9.89</v>
      </c>
      <c r="H115" s="51">
        <f t="shared" si="26"/>
        <v>11.53</v>
      </c>
      <c r="I115" s="56">
        <f t="shared" si="27"/>
        <v>23.35</v>
      </c>
      <c r="J115" s="56">
        <f>ROUND((#REF!+#REF!)/10000,2)</f>
        <v>3.61</v>
      </c>
      <c r="K115" s="56">
        <f t="shared" si="28"/>
        <v>7.31</v>
      </c>
      <c r="L115" s="56">
        <f>ROUND((#REF!+#REF!)/10000,2)</f>
        <v>7.92</v>
      </c>
      <c r="M115" s="56">
        <f t="shared" si="29"/>
        <v>16.04</v>
      </c>
      <c r="N115" s="46">
        <f>ROUND((#REF!+#REF!)/10000,2)</f>
        <v>20.87</v>
      </c>
      <c r="O115" s="50">
        <f t="shared" si="30"/>
        <v>42.27</v>
      </c>
      <c r="P115" s="50">
        <f>ROUND((#REF!+#REF!)/10000,2)</f>
        <v>0</v>
      </c>
      <c r="Q115" s="50">
        <f t="shared" si="31"/>
        <v>0</v>
      </c>
      <c r="R115" s="44">
        <f>#REF!</f>
        <v>129.07</v>
      </c>
      <c r="S115" s="44">
        <f>#REF!</f>
        <v>5.2</v>
      </c>
      <c r="T115" s="46">
        <f>ROUND((#REF!/#REF!)*100,2)</f>
        <v>3.63</v>
      </c>
      <c r="U115" s="46">
        <f>#REF!</f>
        <v>111.61</v>
      </c>
      <c r="V115" s="44">
        <f>#REF!</f>
        <v>52.62</v>
      </c>
      <c r="W115" s="44">
        <f>#REF!</f>
        <v>23.56</v>
      </c>
      <c r="X115" s="44">
        <f t="shared" si="32"/>
        <v>44.77</v>
      </c>
      <c r="Y115" s="44">
        <f>ROUND(#REF!/#REF!,2)</f>
        <v>7.81</v>
      </c>
      <c r="Z115" s="44">
        <f t="shared" si="33"/>
        <v>14.84</v>
      </c>
      <c r="AA115" s="44">
        <f>ROUND(#REF!/#REF!,2)</f>
        <v>4.7</v>
      </c>
      <c r="AB115" s="44">
        <f t="shared" si="34"/>
        <v>8.93</v>
      </c>
      <c r="AC115" s="44">
        <f>ROUND((#REF!+#REF!+#REF!)/#REF!,2)</f>
        <v>13.01</v>
      </c>
      <c r="AD115" s="44">
        <f t="shared" si="35"/>
        <v>24.72</v>
      </c>
      <c r="AE115" s="44">
        <f t="shared" si="36"/>
        <v>3.54</v>
      </c>
      <c r="AF115" s="44">
        <f t="shared" si="37"/>
        <v>6.74</v>
      </c>
      <c r="AG115" s="44">
        <f>#REF!</f>
        <v>671.16</v>
      </c>
      <c r="AH115" s="44">
        <f>#REF!</f>
        <v>247.36</v>
      </c>
      <c r="AI115" s="44">
        <f t="shared" si="38"/>
        <v>36.86</v>
      </c>
      <c r="AJ115" s="44">
        <f>ROUND(#REF!/#REF!*#REF!,2)</f>
        <v>125</v>
      </c>
      <c r="AK115" s="44">
        <f t="shared" si="39"/>
        <v>18.62</v>
      </c>
      <c r="AL115" s="44">
        <f>ROUND(#REF!/#REF!*#REF!,2)</f>
        <v>25.35</v>
      </c>
      <c r="AM115" s="44">
        <f t="shared" si="40"/>
        <v>3.78</v>
      </c>
      <c r="AN115" s="44">
        <f>ROUND((#REF!+#REF!+#REF!+#REF!)/#REF!*#REF!,2)</f>
        <v>161.07</v>
      </c>
      <c r="AO115" s="44">
        <f t="shared" si="41"/>
        <v>24</v>
      </c>
      <c r="AP115" s="44">
        <f t="shared" si="42"/>
        <v>112.38</v>
      </c>
      <c r="AQ115" s="44">
        <f t="shared" si="43"/>
        <v>16.739999999999998</v>
      </c>
    </row>
    <row r="116" spans="1:43">
      <c r="A116" s="53" t="str">
        <f>#REF!</f>
        <v>尤溪县尤溪口镇卫生院</v>
      </c>
      <c r="B116" s="46">
        <f>ROUND(#REF!/10000,2)</f>
        <v>0</v>
      </c>
      <c r="C116" s="49">
        <f t="shared" si="22"/>
        <v>0</v>
      </c>
      <c r="D116" s="46">
        <f>ROUND((#REF!+#REF!+#REF!+#REF!+#REF!+#REF!+#REF!)/10000,2)</f>
        <v>0</v>
      </c>
      <c r="E116" s="50" t="e">
        <f t="shared" si="23"/>
        <v>#DIV/0!</v>
      </c>
      <c r="F116" s="46">
        <f t="shared" si="24"/>
        <v>0</v>
      </c>
      <c r="G116" s="50" t="e">
        <f t="shared" si="25"/>
        <v>#DIV/0!</v>
      </c>
      <c r="H116" s="51">
        <f t="shared" si="26"/>
        <v>0</v>
      </c>
      <c r="I116" s="56" t="e">
        <f t="shared" si="27"/>
        <v>#DIV/0!</v>
      </c>
      <c r="J116" s="56">
        <f>ROUND((#REF!+#REF!)/10000,2)</f>
        <v>0</v>
      </c>
      <c r="K116" s="56" t="e">
        <f t="shared" si="28"/>
        <v>#DIV/0!</v>
      </c>
      <c r="L116" s="56">
        <f>ROUND((#REF!+#REF!)/10000,2)</f>
        <v>0</v>
      </c>
      <c r="M116" s="56" t="e">
        <f t="shared" si="29"/>
        <v>#DIV/0!</v>
      </c>
      <c r="N116" s="46">
        <f>ROUND((#REF!+#REF!)/10000,2)</f>
        <v>0</v>
      </c>
      <c r="O116" s="50" t="e">
        <f t="shared" si="30"/>
        <v>#DIV/0!</v>
      </c>
      <c r="P116" s="50">
        <f>ROUND((#REF!+#REF!)/10000,2)</f>
        <v>0</v>
      </c>
      <c r="Q116" s="50" t="e">
        <f t="shared" si="31"/>
        <v>#DIV/0!</v>
      </c>
      <c r="R116" s="44" t="e">
        <f>#REF!</f>
        <v>#DIV/0!</v>
      </c>
      <c r="S116" s="44" t="e">
        <f>#REF!</f>
        <v>#DIV/0!</v>
      </c>
      <c r="T116" s="46" t="e">
        <f>ROUND((#REF!/#REF!)*100,2)</f>
        <v>#DIV/0!</v>
      </c>
      <c r="U116" s="46" t="e">
        <f>#REF!</f>
        <v>#DIV/0!</v>
      </c>
      <c r="V116" s="44" t="e">
        <f>#REF!</f>
        <v>#DIV/0!</v>
      </c>
      <c r="W116" s="44" t="e">
        <f>#REF!</f>
        <v>#DIV/0!</v>
      </c>
      <c r="X116" s="44" t="e">
        <f t="shared" si="32"/>
        <v>#DIV/0!</v>
      </c>
      <c r="Y116" s="44" t="e">
        <f>ROUND(#REF!/#REF!,2)</f>
        <v>#DIV/0!</v>
      </c>
      <c r="Z116" s="44" t="e">
        <f t="shared" si="33"/>
        <v>#DIV/0!</v>
      </c>
      <c r="AA116" s="44" t="e">
        <f>ROUND(#REF!/#REF!,2)</f>
        <v>#DIV/0!</v>
      </c>
      <c r="AB116" s="44" t="e">
        <f t="shared" si="34"/>
        <v>#DIV/0!</v>
      </c>
      <c r="AC116" s="44" t="e">
        <f>ROUND((#REF!+#REF!+#REF!)/#REF!,2)</f>
        <v>#DIV/0!</v>
      </c>
      <c r="AD116" s="44" t="e">
        <f t="shared" si="35"/>
        <v>#DIV/0!</v>
      </c>
      <c r="AE116" s="44" t="e">
        <f t="shared" si="36"/>
        <v>#DIV/0!</v>
      </c>
      <c r="AF116" s="44" t="e">
        <f t="shared" si="37"/>
        <v>#DIV/0!</v>
      </c>
      <c r="AG116" s="44" t="e">
        <f>#REF!</f>
        <v>#DIV/0!</v>
      </c>
      <c r="AH116" s="44" t="e">
        <f>#REF!</f>
        <v>#DIV/0!</v>
      </c>
      <c r="AI116" s="44" t="e">
        <f t="shared" si="38"/>
        <v>#DIV/0!</v>
      </c>
      <c r="AJ116" s="44" t="e">
        <f>ROUND(#REF!/#REF!*#REF!,2)</f>
        <v>#DIV/0!</v>
      </c>
      <c r="AK116" s="44" t="e">
        <f t="shared" si="39"/>
        <v>#DIV/0!</v>
      </c>
      <c r="AL116" s="44" t="e">
        <f>ROUND(#REF!/#REF!*#REF!,2)</f>
        <v>#DIV/0!</v>
      </c>
      <c r="AM116" s="44" t="e">
        <f t="shared" si="40"/>
        <v>#DIV/0!</v>
      </c>
      <c r="AN116" s="44" t="e">
        <f>ROUND((#REF!+#REF!+#REF!+#REF!)/#REF!*#REF!,2)</f>
        <v>#DIV/0!</v>
      </c>
      <c r="AO116" s="44" t="e">
        <f t="shared" si="41"/>
        <v>#DIV/0!</v>
      </c>
      <c r="AP116" s="44" t="e">
        <f t="shared" si="42"/>
        <v>#DIV/0!</v>
      </c>
      <c r="AQ116" s="44" t="e">
        <f t="shared" si="43"/>
        <v>#DIV/0!</v>
      </c>
    </row>
    <row r="117" spans="1:43" ht="24">
      <c r="A117" s="53" t="str">
        <f>#REF!</f>
        <v>尤溪县中仙乡中心卫生院</v>
      </c>
      <c r="B117" s="46">
        <f>ROUND(#REF!/10000,2)</f>
        <v>38.01</v>
      </c>
      <c r="C117" s="49">
        <f t="shared" si="22"/>
        <v>13.85</v>
      </c>
      <c r="D117" s="46">
        <f>ROUND((#REF!+#REF!+#REF!+#REF!+#REF!+#REF!+#REF!)/10000,2)</f>
        <v>11.14</v>
      </c>
      <c r="E117" s="50">
        <f t="shared" si="23"/>
        <v>29.31</v>
      </c>
      <c r="F117" s="46">
        <f t="shared" si="24"/>
        <v>2.71</v>
      </c>
      <c r="G117" s="50">
        <f t="shared" si="25"/>
        <v>7.14</v>
      </c>
      <c r="H117" s="51">
        <f t="shared" si="26"/>
        <v>4.6500000000000004</v>
      </c>
      <c r="I117" s="56">
        <f t="shared" si="27"/>
        <v>12.23</v>
      </c>
      <c r="J117" s="56">
        <f>ROUND((#REF!+#REF!)/10000,2)</f>
        <v>1.04</v>
      </c>
      <c r="K117" s="56">
        <f t="shared" si="28"/>
        <v>2.74</v>
      </c>
      <c r="L117" s="56">
        <f>ROUND((#REF!+#REF!)/10000,2)</f>
        <v>3.61</v>
      </c>
      <c r="M117" s="56">
        <f t="shared" si="29"/>
        <v>9.5</v>
      </c>
      <c r="N117" s="46">
        <f>ROUND((#REF!+#REF!)/10000,2)</f>
        <v>19.09</v>
      </c>
      <c r="O117" s="50">
        <f t="shared" si="30"/>
        <v>50.22</v>
      </c>
      <c r="P117" s="50">
        <f>ROUND((#REF!+#REF!)/10000,2)</f>
        <v>0.42</v>
      </c>
      <c r="Q117" s="50">
        <f t="shared" si="31"/>
        <v>1.1000000000000001</v>
      </c>
      <c r="R117" s="44">
        <f>#REF!</f>
        <v>121.86</v>
      </c>
      <c r="S117" s="44">
        <f>#REF!</f>
        <v>4.99</v>
      </c>
      <c r="T117" s="46">
        <f>ROUND((#REF!/#REF!)*100,2)</f>
        <v>2.21</v>
      </c>
      <c r="U117" s="46">
        <f>#REF!</f>
        <v>94.95</v>
      </c>
      <c r="V117" s="44">
        <f>#REF!</f>
        <v>33.97</v>
      </c>
      <c r="W117" s="44">
        <f>#REF!</f>
        <v>19.28</v>
      </c>
      <c r="X117" s="44">
        <f t="shared" si="32"/>
        <v>56.76</v>
      </c>
      <c r="Y117" s="44">
        <f>ROUND(#REF!/#REF!,2)</f>
        <v>1.1399999999999999</v>
      </c>
      <c r="Z117" s="44">
        <f t="shared" si="33"/>
        <v>3.36</v>
      </c>
      <c r="AA117" s="44">
        <f>ROUND(#REF!/#REF!,2)</f>
        <v>0.88</v>
      </c>
      <c r="AB117" s="44">
        <f t="shared" si="34"/>
        <v>2.59</v>
      </c>
      <c r="AC117" s="44">
        <f>ROUND((#REF!+#REF!+#REF!)/#REF!,2)</f>
        <v>10.98</v>
      </c>
      <c r="AD117" s="44">
        <f t="shared" si="35"/>
        <v>32.32</v>
      </c>
      <c r="AE117" s="44">
        <f t="shared" si="36"/>
        <v>1.69</v>
      </c>
      <c r="AF117" s="44">
        <f t="shared" si="37"/>
        <v>4.9700000000000104</v>
      </c>
      <c r="AG117" s="44">
        <f>#REF!</f>
        <v>608.08000000000004</v>
      </c>
      <c r="AH117" s="44">
        <f>#REF!</f>
        <v>205.14</v>
      </c>
      <c r="AI117" s="44">
        <f t="shared" si="38"/>
        <v>33.74</v>
      </c>
      <c r="AJ117" s="44">
        <f>ROUND(#REF!/#REF!*#REF!,2)</f>
        <v>151.91999999999999</v>
      </c>
      <c r="AK117" s="44">
        <f t="shared" si="39"/>
        <v>24.98</v>
      </c>
      <c r="AL117" s="44">
        <f>ROUND(#REF!/#REF!*#REF!,2)</f>
        <v>18.420000000000002</v>
      </c>
      <c r="AM117" s="44">
        <f t="shared" si="40"/>
        <v>3.03</v>
      </c>
      <c r="AN117" s="44">
        <f>ROUND((#REF!+#REF!+#REF!+#REF!)/#REF!*#REF!,2)</f>
        <v>131.83000000000001</v>
      </c>
      <c r="AO117" s="44">
        <f t="shared" si="41"/>
        <v>21.68</v>
      </c>
      <c r="AP117" s="44">
        <f t="shared" si="42"/>
        <v>100.77</v>
      </c>
      <c r="AQ117" s="44">
        <f t="shared" si="43"/>
        <v>16.57</v>
      </c>
    </row>
    <row r="118" spans="1:43">
      <c r="A118" s="53" t="str">
        <f>#REF!</f>
        <v>将乐县安仁乡卫生院</v>
      </c>
      <c r="B118" s="46">
        <f>ROUND(#REF!/10000,2)</f>
        <v>38.19</v>
      </c>
      <c r="C118" s="49">
        <f t="shared" si="22"/>
        <v>15.94</v>
      </c>
      <c r="D118" s="46">
        <f>ROUND((#REF!+#REF!+#REF!+#REF!+#REF!+#REF!+#REF!)/10000,2)</f>
        <v>14.8</v>
      </c>
      <c r="E118" s="50">
        <f t="shared" si="23"/>
        <v>38.75</v>
      </c>
      <c r="F118" s="46">
        <f t="shared" si="24"/>
        <v>1.1399999999999999</v>
      </c>
      <c r="G118" s="50">
        <f t="shared" si="25"/>
        <v>2.99000000000001</v>
      </c>
      <c r="H118" s="51">
        <f t="shared" si="26"/>
        <v>1.44</v>
      </c>
      <c r="I118" s="56">
        <f t="shared" si="27"/>
        <v>3.77</v>
      </c>
      <c r="J118" s="56">
        <f>ROUND((#REF!+#REF!)/10000,2)</f>
        <v>0.69</v>
      </c>
      <c r="K118" s="56">
        <f t="shared" si="28"/>
        <v>1.81</v>
      </c>
      <c r="L118" s="56">
        <f>ROUND((#REF!+#REF!)/10000,2)</f>
        <v>0.75</v>
      </c>
      <c r="M118" s="56">
        <f t="shared" si="29"/>
        <v>1.96</v>
      </c>
      <c r="N118" s="46">
        <f>ROUND((#REF!+#REF!)/10000,2)</f>
        <v>20.68</v>
      </c>
      <c r="O118" s="50">
        <f t="shared" si="30"/>
        <v>54.15</v>
      </c>
      <c r="P118" s="50">
        <f>ROUND((#REF!+#REF!)/10000,2)</f>
        <v>0.13</v>
      </c>
      <c r="Q118" s="50">
        <f t="shared" si="31"/>
        <v>0.34</v>
      </c>
      <c r="R118" s="44">
        <f>#REF!</f>
        <v>145.61000000000001</v>
      </c>
      <c r="S118" s="44">
        <f>#REF!</f>
        <v>5.45</v>
      </c>
      <c r="T118" s="46">
        <f>ROUND((#REF!/#REF!)*100,2)</f>
        <v>0.28000000000000003</v>
      </c>
      <c r="U118" s="51">
        <f>#REF!</f>
        <v>33.39</v>
      </c>
      <c r="V118" s="44">
        <f>#REF!</f>
        <v>25.85</v>
      </c>
      <c r="W118" s="44">
        <f>#REF!</f>
        <v>14.75</v>
      </c>
      <c r="X118" s="44">
        <f t="shared" si="32"/>
        <v>57.06</v>
      </c>
      <c r="Y118" s="44">
        <f>ROUND(#REF!/#REF!,2)</f>
        <v>0.22</v>
      </c>
      <c r="Z118" s="44">
        <f t="shared" si="33"/>
        <v>0.85</v>
      </c>
      <c r="AA118" s="44">
        <f>ROUND(#REF!/#REF!,2)</f>
        <v>0.2</v>
      </c>
      <c r="AB118" s="44">
        <f t="shared" si="34"/>
        <v>0.77</v>
      </c>
      <c r="AC118" s="44">
        <f>ROUND((#REF!+#REF!+#REF!)/#REF!,2)</f>
        <v>10.33</v>
      </c>
      <c r="AD118" s="44">
        <f t="shared" si="35"/>
        <v>39.96</v>
      </c>
      <c r="AE118" s="44">
        <f t="shared" si="36"/>
        <v>0.35000000000000098</v>
      </c>
      <c r="AF118" s="44">
        <f t="shared" si="37"/>
        <v>1.3599999999999901</v>
      </c>
      <c r="AG118" s="44">
        <f>#REF!</f>
        <v>793.57</v>
      </c>
      <c r="AH118" s="44">
        <f>#REF!</f>
        <v>161.05000000000001</v>
      </c>
      <c r="AI118" s="44">
        <f t="shared" si="38"/>
        <v>20.29</v>
      </c>
      <c r="AJ118" s="44">
        <f>ROUND(#REF!/#REF!*#REF!,2)</f>
        <v>120.89</v>
      </c>
      <c r="AK118" s="44">
        <f t="shared" si="39"/>
        <v>15.23</v>
      </c>
      <c r="AL118" s="44">
        <f>ROUND(#REF!/#REF!*#REF!,2)</f>
        <v>111.03</v>
      </c>
      <c r="AM118" s="44">
        <f t="shared" si="40"/>
        <v>13.99</v>
      </c>
      <c r="AN118" s="44">
        <f>ROUND((#REF!+#REF!+#REF!+#REF!)/#REF!*#REF!,2)</f>
        <v>196.73</v>
      </c>
      <c r="AO118" s="44">
        <f t="shared" si="41"/>
        <v>24.79</v>
      </c>
      <c r="AP118" s="44">
        <f t="shared" si="42"/>
        <v>203.87</v>
      </c>
      <c r="AQ118" s="44">
        <f t="shared" si="43"/>
        <v>25.7</v>
      </c>
    </row>
    <row r="119" spans="1:43">
      <c r="A119" s="53" t="str">
        <f>#REF!</f>
        <v>将乐县白莲镇卫生院</v>
      </c>
      <c r="B119" s="46">
        <f>ROUND(#REF!/10000,2)</f>
        <v>27.94</v>
      </c>
      <c r="C119" s="49">
        <f t="shared" si="22"/>
        <v>15.1</v>
      </c>
      <c r="D119" s="46">
        <f>ROUND((#REF!+#REF!+#REF!+#REF!+#REF!+#REF!+#REF!)/10000,2)</f>
        <v>13.82</v>
      </c>
      <c r="E119" s="50">
        <f t="shared" si="23"/>
        <v>49.46</v>
      </c>
      <c r="F119" s="46">
        <f t="shared" si="24"/>
        <v>1.28</v>
      </c>
      <c r="G119" s="50">
        <f t="shared" si="25"/>
        <v>4.58</v>
      </c>
      <c r="H119" s="51">
        <f t="shared" si="26"/>
        <v>2.33</v>
      </c>
      <c r="I119" s="56">
        <f t="shared" si="27"/>
        <v>8.34</v>
      </c>
      <c r="J119" s="56">
        <f>ROUND((#REF!+#REF!)/10000,2)</f>
        <v>1.37</v>
      </c>
      <c r="K119" s="56">
        <f t="shared" si="28"/>
        <v>4.9000000000000004</v>
      </c>
      <c r="L119" s="56">
        <f>ROUND((#REF!+#REF!)/10000,2)</f>
        <v>0.96</v>
      </c>
      <c r="M119" s="56">
        <f t="shared" si="29"/>
        <v>3.44</v>
      </c>
      <c r="N119" s="46">
        <f>ROUND((#REF!+#REF!)/10000,2)</f>
        <v>10.51</v>
      </c>
      <c r="O119" s="50">
        <f t="shared" si="30"/>
        <v>37.619999999999997</v>
      </c>
      <c r="P119" s="50">
        <f>ROUND((#REF!+#REF!)/10000,2)</f>
        <v>0</v>
      </c>
      <c r="Q119" s="50">
        <f t="shared" si="31"/>
        <v>0</v>
      </c>
      <c r="R119" s="44">
        <f>#REF!</f>
        <v>89.23</v>
      </c>
      <c r="S119" s="44">
        <f>#REF!</f>
        <v>8.65</v>
      </c>
      <c r="T119" s="46">
        <f>ROUND((#REF!/#REF!)*100,2)</f>
        <v>0.43</v>
      </c>
      <c r="U119" s="46">
        <f>#REF!</f>
        <v>58.06</v>
      </c>
      <c r="V119" s="44">
        <f>#REF!</f>
        <v>19.84</v>
      </c>
      <c r="W119" s="44">
        <f>#REF!</f>
        <v>8.0399999999999991</v>
      </c>
      <c r="X119" s="44">
        <f t="shared" si="32"/>
        <v>40.520000000000003</v>
      </c>
      <c r="Y119" s="44">
        <f>ROUND(#REF!/#REF!,2)</f>
        <v>0.2</v>
      </c>
      <c r="Z119" s="44">
        <f t="shared" si="33"/>
        <v>1.01</v>
      </c>
      <c r="AA119" s="44">
        <f>ROUND(#REF!/#REF!,2)</f>
        <v>0.4</v>
      </c>
      <c r="AB119" s="44">
        <f t="shared" si="34"/>
        <v>2.02</v>
      </c>
      <c r="AC119" s="44">
        <f>ROUND((#REF!+#REF!+#REF!)/#REF!,2)</f>
        <v>10.68</v>
      </c>
      <c r="AD119" s="44">
        <f t="shared" si="35"/>
        <v>53.83</v>
      </c>
      <c r="AE119" s="44">
        <f t="shared" si="36"/>
        <v>0.52000000000000102</v>
      </c>
      <c r="AF119" s="44">
        <f t="shared" si="37"/>
        <v>2.62</v>
      </c>
      <c r="AG119" s="44">
        <f>#REF!</f>
        <v>771.84</v>
      </c>
      <c r="AH119" s="44">
        <f>#REF!</f>
        <v>156.65</v>
      </c>
      <c r="AI119" s="44">
        <f t="shared" si="38"/>
        <v>20.3</v>
      </c>
      <c r="AJ119" s="44">
        <f>ROUND(#REF!/#REF!*#REF!,2)</f>
        <v>138.16</v>
      </c>
      <c r="AK119" s="44">
        <f t="shared" si="39"/>
        <v>17.899999999999999</v>
      </c>
      <c r="AL119" s="44">
        <f>ROUND(#REF!/#REF!*#REF!,2)</f>
        <v>171.61</v>
      </c>
      <c r="AM119" s="44">
        <f t="shared" si="40"/>
        <v>22.23</v>
      </c>
      <c r="AN119" s="44">
        <f>ROUND((#REF!+#REF!+#REF!+#REF!)/#REF!*#REF!,2)</f>
        <v>181.27</v>
      </c>
      <c r="AO119" s="44">
        <f t="shared" si="41"/>
        <v>23.49</v>
      </c>
      <c r="AP119" s="44">
        <f t="shared" si="42"/>
        <v>124.15</v>
      </c>
      <c r="AQ119" s="44">
        <f t="shared" si="43"/>
        <v>16.079999999999998</v>
      </c>
    </row>
    <row r="120" spans="1:43" ht="24">
      <c r="A120" s="53" t="str">
        <f>#REF!</f>
        <v>将乐县城区社区卫生服务中心</v>
      </c>
      <c r="B120" s="46">
        <f>ROUND(#REF!/10000,2)</f>
        <v>60.48</v>
      </c>
      <c r="C120" s="49">
        <f t="shared" si="22"/>
        <v>26.99</v>
      </c>
      <c r="D120" s="46">
        <f>ROUND((#REF!+#REF!+#REF!+#REF!+#REF!+#REF!+#REF!)/10000,2)</f>
        <v>20.77</v>
      </c>
      <c r="E120" s="50">
        <f t="shared" si="23"/>
        <v>34.340000000000003</v>
      </c>
      <c r="F120" s="46">
        <f t="shared" si="24"/>
        <v>6.22</v>
      </c>
      <c r="G120" s="50">
        <f t="shared" si="25"/>
        <v>10.28</v>
      </c>
      <c r="H120" s="51">
        <f t="shared" si="26"/>
        <v>2.2599999999999998</v>
      </c>
      <c r="I120" s="56">
        <f t="shared" si="27"/>
        <v>3.74</v>
      </c>
      <c r="J120" s="56">
        <f>ROUND((#REF!+#REF!)/10000,2)</f>
        <v>0.43</v>
      </c>
      <c r="K120" s="56">
        <f t="shared" si="28"/>
        <v>0.71</v>
      </c>
      <c r="L120" s="56">
        <f>ROUND((#REF!+#REF!)/10000,2)</f>
        <v>1.83</v>
      </c>
      <c r="M120" s="56">
        <f t="shared" si="29"/>
        <v>3.03</v>
      </c>
      <c r="N120" s="46">
        <f>ROUND((#REF!+#REF!)/10000,2)</f>
        <v>31.13</v>
      </c>
      <c r="O120" s="50">
        <f t="shared" si="30"/>
        <v>51.47</v>
      </c>
      <c r="P120" s="50">
        <f>ROUND((#REF!+#REF!)/10000,2)</f>
        <v>0.1</v>
      </c>
      <c r="Q120" s="50">
        <f t="shared" si="31"/>
        <v>0.17</v>
      </c>
      <c r="R120" s="44">
        <f>#REF!</f>
        <v>198.42</v>
      </c>
      <c r="S120" s="44">
        <f>#REF!</f>
        <v>5.8</v>
      </c>
      <c r="T120" s="46">
        <f>ROUND((#REF!/#REF!)*100,2)</f>
        <v>0.22</v>
      </c>
      <c r="U120" s="46">
        <f>#REF!</f>
        <v>13.36</v>
      </c>
      <c r="V120" s="44">
        <f>#REF!</f>
        <v>51.39</v>
      </c>
      <c r="W120" s="44">
        <f>#REF!</f>
        <v>27.37</v>
      </c>
      <c r="X120" s="44">
        <f t="shared" si="32"/>
        <v>53.26</v>
      </c>
      <c r="Y120" s="44">
        <f>ROUND(#REF!/#REF!,2)</f>
        <v>1.3</v>
      </c>
      <c r="Z120" s="44">
        <f t="shared" si="33"/>
        <v>2.5299999999999998</v>
      </c>
      <c r="AA120" s="44">
        <f>ROUND(#REF!/#REF!,2)</f>
        <v>0.22</v>
      </c>
      <c r="AB120" s="44">
        <f t="shared" si="34"/>
        <v>0.43</v>
      </c>
      <c r="AC120" s="44">
        <f>ROUND((#REF!+#REF!+#REF!)/#REF!,2)</f>
        <v>18.09</v>
      </c>
      <c r="AD120" s="44">
        <f t="shared" si="35"/>
        <v>35.200000000000003</v>
      </c>
      <c r="AE120" s="44">
        <f t="shared" si="36"/>
        <v>4.41</v>
      </c>
      <c r="AF120" s="44">
        <f t="shared" si="37"/>
        <v>8.58</v>
      </c>
      <c r="AG120" s="44">
        <f>#REF!</f>
        <v>1150.8399999999999</v>
      </c>
      <c r="AH120" s="44">
        <f>#REF!</f>
        <v>179.16</v>
      </c>
      <c r="AI120" s="44">
        <f t="shared" si="38"/>
        <v>15.57</v>
      </c>
      <c r="AJ120" s="44">
        <f>ROUND(#REF!/#REF!*#REF!,2)</f>
        <v>147.94</v>
      </c>
      <c r="AK120" s="44">
        <f t="shared" si="39"/>
        <v>12.85</v>
      </c>
      <c r="AL120" s="44">
        <f>ROUND(#REF!/#REF!*#REF!,2)</f>
        <v>73.239999999999995</v>
      </c>
      <c r="AM120" s="44">
        <f t="shared" si="40"/>
        <v>6.36</v>
      </c>
      <c r="AN120" s="44">
        <f>ROUND((#REF!+#REF!+#REF!+#REF!)/#REF!*#REF!,2)</f>
        <v>197.44</v>
      </c>
      <c r="AO120" s="44">
        <f t="shared" si="41"/>
        <v>17.16</v>
      </c>
      <c r="AP120" s="44">
        <f t="shared" si="42"/>
        <v>553.05999999999995</v>
      </c>
      <c r="AQ120" s="44">
        <f t="shared" si="43"/>
        <v>48.06</v>
      </c>
    </row>
    <row r="121" spans="1:43">
      <c r="A121" s="53" t="str">
        <f>#REF!</f>
        <v>将乐县大源乡卫生院</v>
      </c>
      <c r="B121" s="46">
        <f>ROUND(#REF!/10000,2)</f>
        <v>14.82</v>
      </c>
      <c r="C121" s="49">
        <f t="shared" si="22"/>
        <v>6.56</v>
      </c>
      <c r="D121" s="46">
        <f>ROUND((#REF!+#REF!+#REF!+#REF!+#REF!+#REF!+#REF!)/10000,2)</f>
        <v>5.8</v>
      </c>
      <c r="E121" s="50">
        <f t="shared" si="23"/>
        <v>39.14</v>
      </c>
      <c r="F121" s="46">
        <f t="shared" si="24"/>
        <v>0.76000000000000201</v>
      </c>
      <c r="G121" s="50">
        <f t="shared" si="25"/>
        <v>5.13</v>
      </c>
      <c r="H121" s="51">
        <f t="shared" si="26"/>
        <v>0.79</v>
      </c>
      <c r="I121" s="56">
        <f t="shared" si="27"/>
        <v>5.33</v>
      </c>
      <c r="J121" s="56">
        <f>ROUND((#REF!+#REF!)/10000,2)</f>
        <v>0.28000000000000003</v>
      </c>
      <c r="K121" s="56">
        <f t="shared" si="28"/>
        <v>1.89</v>
      </c>
      <c r="L121" s="56">
        <f>ROUND((#REF!+#REF!)/10000,2)</f>
        <v>0.51</v>
      </c>
      <c r="M121" s="56">
        <f t="shared" si="29"/>
        <v>3.44</v>
      </c>
      <c r="N121" s="46">
        <f>ROUND((#REF!+#REF!)/10000,2)</f>
        <v>7.47</v>
      </c>
      <c r="O121" s="50">
        <f t="shared" si="30"/>
        <v>50.4</v>
      </c>
      <c r="P121" s="50">
        <f>ROUND((#REF!+#REF!)/10000,2)</f>
        <v>0</v>
      </c>
      <c r="Q121" s="50">
        <f t="shared" si="31"/>
        <v>0</v>
      </c>
      <c r="R121" s="44">
        <f>#REF!</f>
        <v>145.04</v>
      </c>
      <c r="S121" s="44">
        <f>#REF!</f>
        <v>5.65</v>
      </c>
      <c r="T121" s="46">
        <f>ROUND((#REF!/#REF!)*100,2)</f>
        <v>0.46</v>
      </c>
      <c r="U121" s="46">
        <f>#REF!</f>
        <v>34.950000000000003</v>
      </c>
      <c r="V121" s="44">
        <f>#REF!</f>
        <v>26.03</v>
      </c>
      <c r="W121" s="44">
        <f>#REF!</f>
        <v>14.14</v>
      </c>
      <c r="X121" s="44">
        <f t="shared" si="32"/>
        <v>54.32</v>
      </c>
      <c r="Y121" s="44">
        <f>ROUND(#REF!/#REF!,2)</f>
        <v>0.25</v>
      </c>
      <c r="Z121" s="44">
        <f t="shared" si="33"/>
        <v>0.96</v>
      </c>
      <c r="AA121" s="44">
        <f>ROUND(#REF!/#REF!,2)</f>
        <v>0.09</v>
      </c>
      <c r="AB121" s="44">
        <f t="shared" si="34"/>
        <v>0.35</v>
      </c>
      <c r="AC121" s="44">
        <f>ROUND((#REF!+#REF!+#REF!)/#REF!,2)</f>
        <v>10.81</v>
      </c>
      <c r="AD121" s="44">
        <f t="shared" si="35"/>
        <v>41.53</v>
      </c>
      <c r="AE121" s="44">
        <f t="shared" si="36"/>
        <v>0.74</v>
      </c>
      <c r="AF121" s="44">
        <f t="shared" si="37"/>
        <v>2.84</v>
      </c>
      <c r="AG121" s="44">
        <f>#REF!</f>
        <v>819.48</v>
      </c>
      <c r="AH121" s="44">
        <f>#REF!</f>
        <v>191.14</v>
      </c>
      <c r="AI121" s="44">
        <f t="shared" si="38"/>
        <v>23.32</v>
      </c>
      <c r="AJ121" s="44">
        <f>ROUND(#REF!/#REF!*#REF!,2)</f>
        <v>169.22</v>
      </c>
      <c r="AK121" s="44">
        <f t="shared" si="39"/>
        <v>20.65</v>
      </c>
      <c r="AL121" s="44">
        <f>ROUND(#REF!/#REF!*#REF!,2)</f>
        <v>104.53</v>
      </c>
      <c r="AM121" s="44">
        <f t="shared" si="40"/>
        <v>12.76</v>
      </c>
      <c r="AN121" s="44">
        <f>ROUND((#REF!+#REF!+#REF!+#REF!)/#REF!*#REF!,2)</f>
        <v>186.49</v>
      </c>
      <c r="AO121" s="44">
        <f t="shared" si="41"/>
        <v>22.76</v>
      </c>
      <c r="AP121" s="44">
        <f t="shared" si="42"/>
        <v>168.1</v>
      </c>
      <c r="AQ121" s="44">
        <f t="shared" si="43"/>
        <v>20.51</v>
      </c>
    </row>
    <row r="122" spans="1:43">
      <c r="A122" s="53" t="str">
        <f>#REF!</f>
        <v>将乐县高唐镇卫生院</v>
      </c>
      <c r="B122" s="46">
        <f>ROUND(#REF!/10000,2)</f>
        <v>15.87</v>
      </c>
      <c r="C122" s="49">
        <f t="shared" si="22"/>
        <v>6.85</v>
      </c>
      <c r="D122" s="46">
        <f>ROUND((#REF!+#REF!+#REF!+#REF!+#REF!+#REF!+#REF!)/10000,2)</f>
        <v>5.28</v>
      </c>
      <c r="E122" s="50">
        <f t="shared" si="23"/>
        <v>33.270000000000003</v>
      </c>
      <c r="F122" s="46">
        <f t="shared" si="24"/>
        <v>1.57</v>
      </c>
      <c r="G122" s="50">
        <f t="shared" si="25"/>
        <v>9.8899999999999899</v>
      </c>
      <c r="H122" s="51">
        <f t="shared" si="26"/>
        <v>1.68</v>
      </c>
      <c r="I122" s="56">
        <f t="shared" si="27"/>
        <v>10.59</v>
      </c>
      <c r="J122" s="56">
        <f>ROUND((#REF!+#REF!)/10000,2)</f>
        <v>0.43</v>
      </c>
      <c r="K122" s="56">
        <f t="shared" si="28"/>
        <v>2.71</v>
      </c>
      <c r="L122" s="56">
        <f>ROUND((#REF!+#REF!)/10000,2)</f>
        <v>1.25</v>
      </c>
      <c r="M122" s="56">
        <f t="shared" si="29"/>
        <v>7.88</v>
      </c>
      <c r="N122" s="46">
        <f>ROUND((#REF!+#REF!)/10000,2)</f>
        <v>7.34</v>
      </c>
      <c r="O122" s="50">
        <f t="shared" si="30"/>
        <v>46.25</v>
      </c>
      <c r="P122" s="50">
        <f>ROUND((#REF!+#REF!)/10000,2)</f>
        <v>0</v>
      </c>
      <c r="Q122" s="50">
        <f t="shared" si="31"/>
        <v>0</v>
      </c>
      <c r="R122" s="44">
        <f>#REF!</f>
        <v>120.75</v>
      </c>
      <c r="S122" s="44">
        <f>#REF!</f>
        <v>6.8</v>
      </c>
      <c r="T122" s="46">
        <f>ROUND((#REF!/#REF!)*100,2)</f>
        <v>1.45</v>
      </c>
      <c r="U122" s="46">
        <f>#REF!</f>
        <v>42.97</v>
      </c>
      <c r="V122" s="44">
        <f>#REF!</f>
        <v>34.96</v>
      </c>
      <c r="W122" s="44">
        <f>#REF!</f>
        <v>18.09</v>
      </c>
      <c r="X122" s="44">
        <f t="shared" si="32"/>
        <v>51.74</v>
      </c>
      <c r="Y122" s="44">
        <f>ROUND(#REF!/#REF!,2)</f>
        <v>1.37</v>
      </c>
      <c r="Z122" s="44">
        <f t="shared" si="33"/>
        <v>3.92</v>
      </c>
      <c r="AA122" s="44">
        <f>ROUND(#REF!/#REF!,2)</f>
        <v>0.28000000000000003</v>
      </c>
      <c r="AB122" s="44">
        <f t="shared" si="34"/>
        <v>0.8</v>
      </c>
      <c r="AC122" s="44">
        <f>ROUND((#REF!+#REF!+#REF!)/#REF!,2)</f>
        <v>12.62</v>
      </c>
      <c r="AD122" s="44">
        <f t="shared" si="35"/>
        <v>36.1</v>
      </c>
      <c r="AE122" s="44">
        <f t="shared" si="36"/>
        <v>2.6</v>
      </c>
      <c r="AF122" s="44">
        <f t="shared" si="37"/>
        <v>7.44</v>
      </c>
      <c r="AG122" s="44">
        <f>#REF!</f>
        <v>821.1</v>
      </c>
      <c r="AH122" s="44">
        <f>#REF!</f>
        <v>246.5</v>
      </c>
      <c r="AI122" s="44">
        <f t="shared" si="38"/>
        <v>30.02</v>
      </c>
      <c r="AJ122" s="44">
        <f>ROUND(#REF!/#REF!*#REF!,2)</f>
        <v>160.68</v>
      </c>
      <c r="AK122" s="44">
        <f t="shared" si="39"/>
        <v>19.57</v>
      </c>
      <c r="AL122" s="44">
        <f>ROUND(#REF!/#REF!*#REF!,2)</f>
        <v>67.08</v>
      </c>
      <c r="AM122" s="44">
        <f t="shared" si="40"/>
        <v>8.17</v>
      </c>
      <c r="AN122" s="44">
        <f>ROUND((#REF!+#REF!+#REF!+#REF!)/#REF!*#REF!,2)</f>
        <v>204.59</v>
      </c>
      <c r="AO122" s="44">
        <f t="shared" si="41"/>
        <v>24.92</v>
      </c>
      <c r="AP122" s="44">
        <f t="shared" si="42"/>
        <v>142.25</v>
      </c>
      <c r="AQ122" s="44">
        <f t="shared" si="43"/>
        <v>17.32</v>
      </c>
    </row>
    <row r="123" spans="1:43">
      <c r="A123" s="53" t="str">
        <f>#REF!</f>
        <v>将乐县光明乡卫生院</v>
      </c>
      <c r="B123" s="46">
        <f>ROUND(#REF!/10000,2)</f>
        <v>16</v>
      </c>
      <c r="C123" s="49">
        <f t="shared" si="22"/>
        <v>7.93</v>
      </c>
      <c r="D123" s="46">
        <f>ROUND((#REF!+#REF!+#REF!+#REF!+#REF!+#REF!+#REF!)/10000,2)</f>
        <v>6.69</v>
      </c>
      <c r="E123" s="50">
        <f t="shared" si="23"/>
        <v>41.81</v>
      </c>
      <c r="F123" s="46">
        <f t="shared" si="24"/>
        <v>1.24</v>
      </c>
      <c r="G123" s="50">
        <f t="shared" si="25"/>
        <v>7.7499999999999902</v>
      </c>
      <c r="H123" s="51">
        <f t="shared" si="26"/>
        <v>0.89</v>
      </c>
      <c r="I123" s="56">
        <f t="shared" si="27"/>
        <v>5.56</v>
      </c>
      <c r="J123" s="56">
        <f>ROUND((#REF!+#REF!)/10000,2)</f>
        <v>0.5</v>
      </c>
      <c r="K123" s="56">
        <f t="shared" si="28"/>
        <v>3.13</v>
      </c>
      <c r="L123" s="56">
        <f>ROUND((#REF!+#REF!)/10000,2)</f>
        <v>0.39</v>
      </c>
      <c r="M123" s="56">
        <f t="shared" si="29"/>
        <v>2.44</v>
      </c>
      <c r="N123" s="46">
        <f>ROUND((#REF!+#REF!)/10000,2)</f>
        <v>7.18</v>
      </c>
      <c r="O123" s="50">
        <f t="shared" si="30"/>
        <v>44.88</v>
      </c>
      <c r="P123" s="50">
        <f>ROUND((#REF!+#REF!)/10000,2)</f>
        <v>0</v>
      </c>
      <c r="Q123" s="50">
        <f t="shared" si="31"/>
        <v>0</v>
      </c>
      <c r="R123" s="44">
        <f>#REF!</f>
        <v>118.91</v>
      </c>
      <c r="S123" s="44">
        <f>#REF!</f>
        <v>6.56</v>
      </c>
      <c r="T123" s="46">
        <f>ROUND((#REF!/#REF!)*100,2)</f>
        <v>0.77</v>
      </c>
      <c r="U123" s="46">
        <f>#REF!</f>
        <v>72.31</v>
      </c>
      <c r="V123" s="44">
        <f>#REF!</f>
        <v>24.13</v>
      </c>
      <c r="W123" s="44">
        <f>#REF!</f>
        <v>11.94</v>
      </c>
      <c r="X123" s="44">
        <f t="shared" si="32"/>
        <v>49.48</v>
      </c>
      <c r="Y123" s="44">
        <f>ROUND(#REF!/#REF!,2)</f>
        <v>0.2</v>
      </c>
      <c r="Z123" s="44">
        <f t="shared" si="33"/>
        <v>0.83</v>
      </c>
      <c r="AA123" s="44">
        <f>ROUND(#REF!/#REF!,2)</f>
        <v>0.2</v>
      </c>
      <c r="AB123" s="44">
        <f t="shared" si="34"/>
        <v>0.83</v>
      </c>
      <c r="AC123" s="44">
        <f>ROUND((#REF!+#REF!+#REF!)/#REF!,2)</f>
        <v>11.11</v>
      </c>
      <c r="AD123" s="44">
        <f t="shared" si="35"/>
        <v>46.04</v>
      </c>
      <c r="AE123" s="44">
        <f t="shared" si="36"/>
        <v>0.68000000000000105</v>
      </c>
      <c r="AF123" s="44">
        <f t="shared" si="37"/>
        <v>2.8200000000000101</v>
      </c>
      <c r="AG123" s="44">
        <f>#REF!</f>
        <v>780.05</v>
      </c>
      <c r="AH123" s="44">
        <f>#REF!</f>
        <v>206.57</v>
      </c>
      <c r="AI123" s="44">
        <f t="shared" si="38"/>
        <v>26.48</v>
      </c>
      <c r="AJ123" s="44">
        <f>ROUND(#REF!/#REF!*#REF!,2)</f>
        <v>67.62</v>
      </c>
      <c r="AK123" s="44">
        <f t="shared" si="39"/>
        <v>8.67</v>
      </c>
      <c r="AL123" s="44">
        <f>ROUND(#REF!/#REF!*#REF!,2)</f>
        <v>96.29</v>
      </c>
      <c r="AM123" s="44">
        <f t="shared" si="40"/>
        <v>12.34</v>
      </c>
      <c r="AN123" s="44">
        <f>ROUND((#REF!+#REF!+#REF!+#REF!)/#REF!*#REF!,2)</f>
        <v>192.26</v>
      </c>
      <c r="AO123" s="44">
        <f t="shared" si="41"/>
        <v>24.65</v>
      </c>
      <c r="AP123" s="44">
        <f t="shared" si="42"/>
        <v>217.31</v>
      </c>
      <c r="AQ123" s="44">
        <f t="shared" si="43"/>
        <v>27.86</v>
      </c>
    </row>
    <row r="124" spans="1:43">
      <c r="A124" s="53" t="str">
        <f>#REF!</f>
        <v>将乐县黄潭镇卫生院</v>
      </c>
      <c r="B124" s="46">
        <f>ROUND(#REF!/10000,2)</f>
        <v>32.229999999999997</v>
      </c>
      <c r="C124" s="49">
        <f t="shared" si="22"/>
        <v>11.76</v>
      </c>
      <c r="D124" s="46">
        <f>ROUND((#REF!+#REF!+#REF!+#REF!+#REF!+#REF!+#REF!)/10000,2)</f>
        <v>9.16</v>
      </c>
      <c r="E124" s="50">
        <f t="shared" si="23"/>
        <v>28.42</v>
      </c>
      <c r="F124" s="46">
        <f t="shared" si="24"/>
        <v>2.6</v>
      </c>
      <c r="G124" s="50">
        <f t="shared" si="25"/>
        <v>8.07</v>
      </c>
      <c r="H124" s="51">
        <f t="shared" si="26"/>
        <v>3.41</v>
      </c>
      <c r="I124" s="56">
        <f t="shared" si="27"/>
        <v>10.58</v>
      </c>
      <c r="J124" s="56">
        <f>ROUND((#REF!+#REF!)/10000,2)</f>
        <v>1.06</v>
      </c>
      <c r="K124" s="56">
        <f t="shared" si="28"/>
        <v>3.29</v>
      </c>
      <c r="L124" s="56">
        <f>ROUND((#REF!+#REF!)/10000,2)</f>
        <v>2.35</v>
      </c>
      <c r="M124" s="56">
        <f t="shared" si="29"/>
        <v>7.29</v>
      </c>
      <c r="N124" s="46">
        <f>ROUND((#REF!+#REF!)/10000,2)</f>
        <v>17.059999999999999</v>
      </c>
      <c r="O124" s="50">
        <f t="shared" si="30"/>
        <v>52.93</v>
      </c>
      <c r="P124" s="50">
        <f>ROUND((#REF!+#REF!)/10000,2)</f>
        <v>0</v>
      </c>
      <c r="Q124" s="50">
        <f t="shared" si="31"/>
        <v>0</v>
      </c>
      <c r="R124" s="44">
        <f>#REF!</f>
        <v>124.37</v>
      </c>
      <c r="S124" s="44">
        <f>#REF!</f>
        <v>5.55</v>
      </c>
      <c r="T124" s="46">
        <f>ROUND((#REF!/#REF!)*100,2)</f>
        <v>1.1100000000000001</v>
      </c>
      <c r="U124" s="46">
        <f>#REF!</f>
        <v>55.1</v>
      </c>
      <c r="V124" s="44">
        <f>#REF!</f>
        <v>38.97</v>
      </c>
      <c r="W124" s="44">
        <f>#REF!</f>
        <v>22.75</v>
      </c>
      <c r="X124" s="44">
        <f t="shared" si="32"/>
        <v>58.38</v>
      </c>
      <c r="Y124" s="44">
        <f>ROUND(#REF!/#REF!,2)</f>
        <v>1.86</v>
      </c>
      <c r="Z124" s="44">
        <f t="shared" si="33"/>
        <v>4.7699999999999996</v>
      </c>
      <c r="AA124" s="44">
        <f>ROUND(#REF!/#REF!,2)</f>
        <v>0.61</v>
      </c>
      <c r="AB124" s="44">
        <f t="shared" si="34"/>
        <v>1.57</v>
      </c>
      <c r="AC124" s="44">
        <f>ROUND((#REF!+#REF!+#REF!)/#REF!,2)</f>
        <v>11.42</v>
      </c>
      <c r="AD124" s="44">
        <f t="shared" si="35"/>
        <v>29.3</v>
      </c>
      <c r="AE124" s="44">
        <f t="shared" si="36"/>
        <v>2.33</v>
      </c>
      <c r="AF124" s="44">
        <f t="shared" si="37"/>
        <v>5.9799999999999898</v>
      </c>
      <c r="AG124" s="44">
        <f>#REF!</f>
        <v>690.25</v>
      </c>
      <c r="AH124" s="44">
        <f>#REF!</f>
        <v>175.21</v>
      </c>
      <c r="AI124" s="44">
        <f t="shared" si="38"/>
        <v>25.38</v>
      </c>
      <c r="AJ124" s="44">
        <f>ROUND(#REF!/#REF!*#REF!,2)</f>
        <v>138.41</v>
      </c>
      <c r="AK124" s="44">
        <f t="shared" si="39"/>
        <v>20.05</v>
      </c>
      <c r="AL124" s="44">
        <f>ROUND(#REF!/#REF!*#REF!,2)</f>
        <v>82.81</v>
      </c>
      <c r="AM124" s="44">
        <f t="shared" si="40"/>
        <v>12</v>
      </c>
      <c r="AN124" s="44">
        <f>ROUND((#REF!+#REF!+#REF!+#REF!)/#REF!*#REF!,2)</f>
        <v>164.98</v>
      </c>
      <c r="AO124" s="44">
        <f t="shared" si="41"/>
        <v>23.9</v>
      </c>
      <c r="AP124" s="44">
        <f t="shared" si="42"/>
        <v>128.84</v>
      </c>
      <c r="AQ124" s="44">
        <f t="shared" si="43"/>
        <v>18.670000000000002</v>
      </c>
    </row>
    <row r="125" spans="1:43">
      <c r="A125" s="53" t="str">
        <f>#REF!</f>
        <v>将乐县漠源乡卫生院</v>
      </c>
      <c r="B125" s="46">
        <f>ROUND(#REF!/10000,2)</f>
        <v>12.15</v>
      </c>
      <c r="C125" s="49">
        <f t="shared" si="22"/>
        <v>5.7</v>
      </c>
      <c r="D125" s="46">
        <f>ROUND((#REF!+#REF!+#REF!+#REF!+#REF!+#REF!+#REF!)/10000,2)</f>
        <v>4.6100000000000003</v>
      </c>
      <c r="E125" s="50">
        <f t="shared" si="23"/>
        <v>37.94</v>
      </c>
      <c r="F125" s="46">
        <f t="shared" si="24"/>
        <v>1.0900000000000001</v>
      </c>
      <c r="G125" s="50">
        <f t="shared" si="25"/>
        <v>8.9700000000000095</v>
      </c>
      <c r="H125" s="51">
        <f t="shared" si="26"/>
        <v>1.74</v>
      </c>
      <c r="I125" s="56">
        <f t="shared" si="27"/>
        <v>14.32</v>
      </c>
      <c r="J125" s="56">
        <f>ROUND((#REF!+#REF!)/10000,2)</f>
        <v>0.93</v>
      </c>
      <c r="K125" s="56">
        <f t="shared" si="28"/>
        <v>7.65</v>
      </c>
      <c r="L125" s="56">
        <f>ROUND((#REF!+#REF!)/10000,2)</f>
        <v>0.81</v>
      </c>
      <c r="M125" s="56">
        <f t="shared" si="29"/>
        <v>6.67</v>
      </c>
      <c r="N125" s="46">
        <f>ROUND((#REF!+#REF!)/10000,2)</f>
        <v>4.71</v>
      </c>
      <c r="O125" s="50">
        <f t="shared" si="30"/>
        <v>38.770000000000003</v>
      </c>
      <c r="P125" s="50">
        <f>ROUND((#REF!+#REF!)/10000,2)</f>
        <v>0</v>
      </c>
      <c r="Q125" s="50">
        <f t="shared" si="31"/>
        <v>0</v>
      </c>
      <c r="R125" s="44">
        <f>#REF!</f>
        <v>130.80000000000001</v>
      </c>
      <c r="S125" s="44">
        <f>#REF!</f>
        <v>6.26</v>
      </c>
      <c r="T125" s="46">
        <f>ROUND((#REF!/#REF!)*100,2)</f>
        <v>1.17</v>
      </c>
      <c r="U125" s="51">
        <f>#REF!</f>
        <v>57.26</v>
      </c>
      <c r="V125" s="44">
        <f>#REF!</f>
        <v>32.22</v>
      </c>
      <c r="W125" s="44">
        <f>#REF!</f>
        <v>13.95</v>
      </c>
      <c r="X125" s="44">
        <f t="shared" si="32"/>
        <v>43.3</v>
      </c>
      <c r="Y125" s="44">
        <f>ROUND(#REF!/#REF!,2)</f>
        <v>1.1499999999999999</v>
      </c>
      <c r="Z125" s="44">
        <f t="shared" si="33"/>
        <v>3.57</v>
      </c>
      <c r="AA125" s="44">
        <f>ROUND(#REF!/#REF!,2)</f>
        <v>1.04</v>
      </c>
      <c r="AB125" s="44">
        <f t="shared" si="34"/>
        <v>3.23</v>
      </c>
      <c r="AC125" s="44">
        <f>ROUND((#REF!+#REF!+#REF!)/#REF!,2)</f>
        <v>13.65</v>
      </c>
      <c r="AD125" s="44">
        <f t="shared" si="35"/>
        <v>42.36</v>
      </c>
      <c r="AE125" s="44">
        <f t="shared" si="36"/>
        <v>2.4300000000000002</v>
      </c>
      <c r="AF125" s="44">
        <f t="shared" si="37"/>
        <v>7.5400000000000098</v>
      </c>
      <c r="AG125" s="44">
        <f>#REF!</f>
        <v>818.81</v>
      </c>
      <c r="AH125" s="44">
        <f>#REF!</f>
        <v>193</v>
      </c>
      <c r="AI125" s="44">
        <f t="shared" si="38"/>
        <v>23.57</v>
      </c>
      <c r="AJ125" s="44">
        <f>ROUND(#REF!/#REF!*#REF!,2)</f>
        <v>140.06</v>
      </c>
      <c r="AK125" s="44">
        <f t="shared" si="39"/>
        <v>17.11</v>
      </c>
      <c r="AL125" s="44">
        <f>ROUND(#REF!/#REF!*#REF!,2)</f>
        <v>185.4</v>
      </c>
      <c r="AM125" s="44">
        <f t="shared" si="40"/>
        <v>22.64</v>
      </c>
      <c r="AN125" s="44">
        <f>ROUND((#REF!+#REF!+#REF!+#REF!)/#REF!*#REF!,2)</f>
        <v>188.77</v>
      </c>
      <c r="AO125" s="44">
        <f t="shared" si="41"/>
        <v>23.05</v>
      </c>
      <c r="AP125" s="44">
        <f t="shared" si="42"/>
        <v>111.58</v>
      </c>
      <c r="AQ125" s="44">
        <f t="shared" si="43"/>
        <v>13.63</v>
      </c>
    </row>
    <row r="126" spans="1:43">
      <c r="A126" s="53" t="str">
        <f>#REF!</f>
        <v>将乐县南口中心卫生院</v>
      </c>
      <c r="B126" s="46">
        <f>ROUND(#REF!/10000,2)</f>
        <v>38.35</v>
      </c>
      <c r="C126" s="49">
        <f t="shared" si="22"/>
        <v>16.28</v>
      </c>
      <c r="D126" s="46">
        <f>ROUND((#REF!+#REF!+#REF!+#REF!+#REF!+#REF!+#REF!)/10000,2)</f>
        <v>14.61</v>
      </c>
      <c r="E126" s="50">
        <f t="shared" si="23"/>
        <v>38.1</v>
      </c>
      <c r="F126" s="46">
        <f t="shared" si="24"/>
        <v>1.67</v>
      </c>
      <c r="G126" s="50">
        <f t="shared" si="25"/>
        <v>4.3499999999999996</v>
      </c>
      <c r="H126" s="51">
        <f t="shared" si="26"/>
        <v>4.6500000000000004</v>
      </c>
      <c r="I126" s="56">
        <f t="shared" si="27"/>
        <v>12.13</v>
      </c>
      <c r="J126" s="56">
        <f>ROUND((#REF!+#REF!)/10000,2)</f>
        <v>2.09</v>
      </c>
      <c r="K126" s="56">
        <f t="shared" si="28"/>
        <v>5.45</v>
      </c>
      <c r="L126" s="56">
        <f>ROUND((#REF!+#REF!)/10000,2)</f>
        <v>2.56</v>
      </c>
      <c r="M126" s="56">
        <f t="shared" si="29"/>
        <v>6.68</v>
      </c>
      <c r="N126" s="46">
        <f>ROUND((#REF!+#REF!)/10000,2)</f>
        <v>17.14</v>
      </c>
      <c r="O126" s="50">
        <f t="shared" si="30"/>
        <v>44.69</v>
      </c>
      <c r="P126" s="50">
        <f>ROUND((#REF!+#REF!)/10000,2)</f>
        <v>0.28000000000000003</v>
      </c>
      <c r="Q126" s="50">
        <f t="shared" si="31"/>
        <v>0.73</v>
      </c>
      <c r="R126" s="44">
        <f>#REF!</f>
        <v>149.5</v>
      </c>
      <c r="S126" s="44">
        <f>#REF!</f>
        <v>5.09</v>
      </c>
      <c r="T126" s="46">
        <f>ROUND((#REF!/#REF!)*100,2)</f>
        <v>0.64</v>
      </c>
      <c r="U126" s="46">
        <f>#REF!</f>
        <v>49.94</v>
      </c>
      <c r="V126" s="44">
        <f>#REF!</f>
        <v>27.27</v>
      </c>
      <c r="W126" s="44">
        <f>#REF!</f>
        <v>13.25</v>
      </c>
      <c r="X126" s="44">
        <f t="shared" si="32"/>
        <v>48.59</v>
      </c>
      <c r="Y126" s="44">
        <f>ROUND(#REF!/#REF!,2)</f>
        <v>1.07</v>
      </c>
      <c r="Z126" s="44">
        <f t="shared" si="33"/>
        <v>3.92</v>
      </c>
      <c r="AA126" s="44">
        <f>ROUND(#REF!/#REF!,2)</f>
        <v>1.03</v>
      </c>
      <c r="AB126" s="44">
        <f t="shared" si="34"/>
        <v>3.78</v>
      </c>
      <c r="AC126" s="44">
        <f>ROUND((#REF!+#REF!+#REF!)/#REF!,2)</f>
        <v>10.72</v>
      </c>
      <c r="AD126" s="44">
        <f t="shared" si="35"/>
        <v>39.31</v>
      </c>
      <c r="AE126" s="44">
        <f t="shared" si="36"/>
        <v>1.2</v>
      </c>
      <c r="AF126" s="44">
        <f t="shared" si="37"/>
        <v>4.3999999999999897</v>
      </c>
      <c r="AG126" s="44">
        <f>#REF!</f>
        <v>760.96</v>
      </c>
      <c r="AH126" s="44">
        <f>#REF!</f>
        <v>172.86</v>
      </c>
      <c r="AI126" s="44">
        <f t="shared" si="38"/>
        <v>22.72</v>
      </c>
      <c r="AJ126" s="44">
        <f>ROUND(#REF!/#REF!*#REF!,2)</f>
        <v>169.15</v>
      </c>
      <c r="AK126" s="44">
        <f t="shared" si="39"/>
        <v>22.23</v>
      </c>
      <c r="AL126" s="44">
        <f>ROUND(#REF!/#REF!*#REF!,2)</f>
        <v>113.16</v>
      </c>
      <c r="AM126" s="44">
        <f t="shared" si="40"/>
        <v>14.87</v>
      </c>
      <c r="AN126" s="44">
        <f>ROUND((#REF!+#REF!+#REF!+#REF!)/#REF!*#REF!,2)</f>
        <v>237.84</v>
      </c>
      <c r="AO126" s="44">
        <f t="shared" si="41"/>
        <v>31.26</v>
      </c>
      <c r="AP126" s="44">
        <f t="shared" si="42"/>
        <v>67.950000000000102</v>
      </c>
      <c r="AQ126" s="44">
        <f t="shared" si="43"/>
        <v>8.92</v>
      </c>
    </row>
    <row r="127" spans="1:43" ht="24">
      <c r="A127" s="53" t="str">
        <f>#REF!</f>
        <v>将乐县万安镇中心卫生院</v>
      </c>
      <c r="B127" s="46">
        <f>ROUND(#REF!/10000,2)</f>
        <v>30.31</v>
      </c>
      <c r="C127" s="49">
        <f t="shared" si="22"/>
        <v>14.04</v>
      </c>
      <c r="D127" s="46">
        <f>ROUND((#REF!+#REF!+#REF!+#REF!+#REF!+#REF!+#REF!)/10000,2)</f>
        <v>9.98</v>
      </c>
      <c r="E127" s="50">
        <f t="shared" si="23"/>
        <v>32.93</v>
      </c>
      <c r="F127" s="46">
        <f t="shared" si="24"/>
        <v>4.0599999999999996</v>
      </c>
      <c r="G127" s="50">
        <f t="shared" si="25"/>
        <v>13.4</v>
      </c>
      <c r="H127" s="51">
        <f t="shared" si="26"/>
        <v>2.4500000000000002</v>
      </c>
      <c r="I127" s="56">
        <f t="shared" si="27"/>
        <v>8.08</v>
      </c>
      <c r="J127" s="56">
        <f>ROUND((#REF!+#REF!)/10000,2)</f>
        <v>0.6</v>
      </c>
      <c r="K127" s="56">
        <f t="shared" si="28"/>
        <v>1.98</v>
      </c>
      <c r="L127" s="56">
        <f>ROUND((#REF!+#REF!)/10000,2)</f>
        <v>1.85</v>
      </c>
      <c r="M127" s="56">
        <f t="shared" si="29"/>
        <v>6.1</v>
      </c>
      <c r="N127" s="46">
        <f>ROUND((#REF!+#REF!)/10000,2)</f>
        <v>13.74</v>
      </c>
      <c r="O127" s="50">
        <f t="shared" si="30"/>
        <v>45.33</v>
      </c>
      <c r="P127" s="50">
        <f>ROUND((#REF!+#REF!)/10000,2)</f>
        <v>0.08</v>
      </c>
      <c r="Q127" s="50">
        <f t="shared" si="31"/>
        <v>0.26</v>
      </c>
      <c r="R127" s="44">
        <f>#REF!</f>
        <v>205.86</v>
      </c>
      <c r="S127" s="44">
        <f>#REF!</f>
        <v>4.83</v>
      </c>
      <c r="T127" s="46">
        <f>ROUND((#REF!/#REF!)*100,2)</f>
        <v>1.1000000000000001</v>
      </c>
      <c r="U127" s="46">
        <f>#REF!</f>
        <v>50.45</v>
      </c>
      <c r="V127" s="44">
        <f>#REF!</f>
        <v>30.14</v>
      </c>
      <c r="W127" s="44">
        <f>#REF!</f>
        <v>15.85</v>
      </c>
      <c r="X127" s="44">
        <f t="shared" si="32"/>
        <v>52.59</v>
      </c>
      <c r="Y127" s="44">
        <f>ROUND(#REF!/#REF!,2)</f>
        <v>0.67</v>
      </c>
      <c r="Z127" s="44">
        <f t="shared" si="33"/>
        <v>2.2200000000000002</v>
      </c>
      <c r="AA127" s="44">
        <f>ROUND(#REF!/#REF!,2)</f>
        <v>0.3</v>
      </c>
      <c r="AB127" s="44">
        <f t="shared" si="34"/>
        <v>1</v>
      </c>
      <c r="AC127" s="44">
        <f>ROUND((#REF!+#REF!+#REF!)/#REF!,2)</f>
        <v>11.94</v>
      </c>
      <c r="AD127" s="44">
        <f t="shared" si="35"/>
        <v>39.619999999999997</v>
      </c>
      <c r="AE127" s="44">
        <f t="shared" si="36"/>
        <v>1.38</v>
      </c>
      <c r="AF127" s="44">
        <f t="shared" si="37"/>
        <v>4.57</v>
      </c>
      <c r="AG127" s="44">
        <f>#REF!</f>
        <v>994.3</v>
      </c>
      <c r="AH127" s="44">
        <f>#REF!</f>
        <v>251.64</v>
      </c>
      <c r="AI127" s="44">
        <f t="shared" si="38"/>
        <v>25.31</v>
      </c>
      <c r="AJ127" s="44">
        <f>ROUND(#REF!/#REF!*#REF!,2)</f>
        <v>167.58</v>
      </c>
      <c r="AK127" s="44">
        <f t="shared" si="39"/>
        <v>16.850000000000001</v>
      </c>
      <c r="AL127" s="44">
        <f>ROUND(#REF!/#REF!*#REF!,2)</f>
        <v>46.82</v>
      </c>
      <c r="AM127" s="44">
        <f t="shared" si="40"/>
        <v>4.71</v>
      </c>
      <c r="AN127" s="44">
        <f>ROUND((#REF!+#REF!+#REF!+#REF!)/#REF!*#REF!,2)</f>
        <v>142.80000000000001</v>
      </c>
      <c r="AO127" s="44">
        <f t="shared" si="41"/>
        <v>14.36</v>
      </c>
      <c r="AP127" s="44">
        <f t="shared" si="42"/>
        <v>385.46</v>
      </c>
      <c r="AQ127" s="44">
        <f t="shared" si="43"/>
        <v>38.770000000000003</v>
      </c>
    </row>
    <row r="128" spans="1:43">
      <c r="A128" s="53" t="str">
        <f>#REF!</f>
        <v>将乐县万全乡卫生院</v>
      </c>
      <c r="B128" s="46">
        <f>ROUND(#REF!/10000,2)</f>
        <v>15.17</v>
      </c>
      <c r="C128" s="49">
        <f t="shared" si="22"/>
        <v>6.93</v>
      </c>
      <c r="D128" s="46">
        <f>ROUND((#REF!+#REF!+#REF!+#REF!+#REF!+#REF!+#REF!)/10000,2)</f>
        <v>5.9</v>
      </c>
      <c r="E128" s="50">
        <f t="shared" si="23"/>
        <v>38.89</v>
      </c>
      <c r="F128" s="46">
        <f t="shared" si="24"/>
        <v>1.03</v>
      </c>
      <c r="G128" s="50">
        <f t="shared" si="25"/>
        <v>6.7900000000000098</v>
      </c>
      <c r="H128" s="51">
        <f t="shared" si="26"/>
        <v>2.21</v>
      </c>
      <c r="I128" s="56">
        <f t="shared" si="27"/>
        <v>14.57</v>
      </c>
      <c r="J128" s="56">
        <f>ROUND((#REF!+#REF!)/10000,2)</f>
        <v>0.8</v>
      </c>
      <c r="K128" s="56">
        <f t="shared" si="28"/>
        <v>5.27</v>
      </c>
      <c r="L128" s="56">
        <f>ROUND((#REF!+#REF!)/10000,2)</f>
        <v>1.41</v>
      </c>
      <c r="M128" s="56">
        <f t="shared" si="29"/>
        <v>9.2899999999999991</v>
      </c>
      <c r="N128" s="46">
        <f>ROUND((#REF!+#REF!)/10000,2)</f>
        <v>5.83</v>
      </c>
      <c r="O128" s="50">
        <f t="shared" si="30"/>
        <v>38.43</v>
      </c>
      <c r="P128" s="50">
        <f>ROUND((#REF!+#REF!)/10000,2)</f>
        <v>0.2</v>
      </c>
      <c r="Q128" s="50">
        <f t="shared" si="31"/>
        <v>1.32</v>
      </c>
      <c r="R128" s="44">
        <f>#REF!</f>
        <v>134.04</v>
      </c>
      <c r="S128" s="44">
        <f>#REF!</f>
        <v>5.44</v>
      </c>
      <c r="T128" s="46">
        <f>ROUND((#REF!/#REF!)*100,2)</f>
        <v>0.91</v>
      </c>
      <c r="U128" s="46">
        <f>#REF!</f>
        <v>62.9</v>
      </c>
      <c r="V128" s="44">
        <f>#REF!</f>
        <v>25.53</v>
      </c>
      <c r="W128" s="44">
        <f>#REF!</f>
        <v>11.41</v>
      </c>
      <c r="X128" s="44">
        <f t="shared" si="32"/>
        <v>44.69</v>
      </c>
      <c r="Y128" s="44">
        <f>ROUND(#REF!/#REF!,2)</f>
        <v>1.25</v>
      </c>
      <c r="Z128" s="44">
        <f t="shared" si="33"/>
        <v>4.9000000000000004</v>
      </c>
      <c r="AA128" s="44">
        <f>ROUND(#REF!/#REF!,2)</f>
        <v>1.02</v>
      </c>
      <c r="AB128" s="44">
        <f t="shared" si="34"/>
        <v>4</v>
      </c>
      <c r="AC128" s="44">
        <f>ROUND((#REF!+#REF!+#REF!)/#REF!,2)</f>
        <v>10.98</v>
      </c>
      <c r="AD128" s="44">
        <f t="shared" si="35"/>
        <v>43.01</v>
      </c>
      <c r="AE128" s="44">
        <f t="shared" si="36"/>
        <v>0.87000000000000099</v>
      </c>
      <c r="AF128" s="44">
        <f t="shared" si="37"/>
        <v>3.4000000000000101</v>
      </c>
      <c r="AG128" s="44">
        <f>#REF!</f>
        <v>729.18</v>
      </c>
      <c r="AH128" s="44">
        <f>#REF!</f>
        <v>105.16</v>
      </c>
      <c r="AI128" s="44">
        <f t="shared" si="38"/>
        <v>14.42</v>
      </c>
      <c r="AJ128" s="44">
        <f>ROUND(#REF!/#REF!*#REF!,2)</f>
        <v>190.52</v>
      </c>
      <c r="AK128" s="44">
        <f t="shared" si="39"/>
        <v>26.13</v>
      </c>
      <c r="AL128" s="44">
        <f>ROUND(#REF!/#REF!*#REF!,2)</f>
        <v>73.08</v>
      </c>
      <c r="AM128" s="44">
        <f t="shared" si="40"/>
        <v>10.02</v>
      </c>
      <c r="AN128" s="44">
        <f>ROUND((#REF!+#REF!+#REF!+#REF!)/#REF!*#REF!,2)</f>
        <v>168.11</v>
      </c>
      <c r="AO128" s="44">
        <f t="shared" si="41"/>
        <v>23.05</v>
      </c>
      <c r="AP128" s="44">
        <f t="shared" si="42"/>
        <v>192.31</v>
      </c>
      <c r="AQ128" s="44">
        <f t="shared" si="43"/>
        <v>26.38</v>
      </c>
    </row>
    <row r="129" spans="1:43">
      <c r="A129" s="53" t="str">
        <f>#REF!</f>
        <v>将乐县余坊卫生院</v>
      </c>
      <c r="B129" s="46">
        <f>ROUND(#REF!/10000,2)</f>
        <v>13.28</v>
      </c>
      <c r="C129" s="49">
        <f t="shared" si="22"/>
        <v>6.19</v>
      </c>
      <c r="D129" s="46">
        <f>ROUND((#REF!+#REF!+#REF!+#REF!+#REF!+#REF!+#REF!)/10000,2)</f>
        <v>5.48</v>
      </c>
      <c r="E129" s="50">
        <f t="shared" si="23"/>
        <v>41.27</v>
      </c>
      <c r="F129" s="46">
        <f t="shared" si="24"/>
        <v>0.70999999999999797</v>
      </c>
      <c r="G129" s="50">
        <f t="shared" si="25"/>
        <v>5.35</v>
      </c>
      <c r="H129" s="51">
        <f t="shared" si="26"/>
        <v>1.63</v>
      </c>
      <c r="I129" s="56">
        <f t="shared" si="27"/>
        <v>12.27</v>
      </c>
      <c r="J129" s="56">
        <f>ROUND((#REF!+#REF!)/10000,2)</f>
        <v>0.87</v>
      </c>
      <c r="K129" s="56">
        <f t="shared" si="28"/>
        <v>6.55</v>
      </c>
      <c r="L129" s="56">
        <f>ROUND((#REF!+#REF!)/10000,2)</f>
        <v>0.76</v>
      </c>
      <c r="M129" s="56">
        <f t="shared" si="29"/>
        <v>5.72</v>
      </c>
      <c r="N129" s="46">
        <f>ROUND((#REF!+#REF!)/10000,2)</f>
        <v>5.46</v>
      </c>
      <c r="O129" s="50">
        <f t="shared" si="30"/>
        <v>41.11</v>
      </c>
      <c r="P129" s="50">
        <f>ROUND((#REF!+#REF!)/10000,2)</f>
        <v>0</v>
      </c>
      <c r="Q129" s="50">
        <f t="shared" si="31"/>
        <v>0</v>
      </c>
      <c r="R129" s="44">
        <f>#REF!</f>
        <v>144.12</v>
      </c>
      <c r="S129" s="44">
        <f>#REF!</f>
        <v>4.8099999999999996</v>
      </c>
      <c r="T129" s="46">
        <f>ROUND((#REF!/#REF!)*100,2)</f>
        <v>0.84</v>
      </c>
      <c r="U129" s="46">
        <f>#REF!</f>
        <v>46.51</v>
      </c>
      <c r="V129" s="44">
        <f>#REF!</f>
        <v>25.18</v>
      </c>
      <c r="W129" s="44">
        <f>#REF!</f>
        <v>11.96</v>
      </c>
      <c r="X129" s="44">
        <f t="shared" si="32"/>
        <v>47.5</v>
      </c>
      <c r="Y129" s="44">
        <f>ROUND(#REF!/#REF!,2)</f>
        <v>0.42</v>
      </c>
      <c r="Z129" s="44">
        <f t="shared" si="33"/>
        <v>1.67</v>
      </c>
      <c r="AA129" s="44">
        <f>ROUND(#REF!/#REF!,2)</f>
        <v>0.51</v>
      </c>
      <c r="AB129" s="44">
        <f t="shared" si="34"/>
        <v>2.0299999999999998</v>
      </c>
      <c r="AC129" s="44">
        <f>ROUND((#REF!+#REF!+#REF!)/#REF!,2)</f>
        <v>11.58</v>
      </c>
      <c r="AD129" s="44">
        <f t="shared" si="35"/>
        <v>45.99</v>
      </c>
      <c r="AE129" s="44">
        <f t="shared" si="36"/>
        <v>0.70999999999999897</v>
      </c>
      <c r="AF129" s="44">
        <f t="shared" si="37"/>
        <v>2.81</v>
      </c>
      <c r="AG129" s="44">
        <f>#REF!</f>
        <v>693.22</v>
      </c>
      <c r="AH129" s="44">
        <f>#REF!</f>
        <v>95.05</v>
      </c>
      <c r="AI129" s="44">
        <f t="shared" si="38"/>
        <v>13.71</v>
      </c>
      <c r="AJ129" s="44">
        <f>ROUND(#REF!/#REF!*#REF!,2)</f>
        <v>162.54</v>
      </c>
      <c r="AK129" s="44">
        <f t="shared" si="39"/>
        <v>23.45</v>
      </c>
      <c r="AL129" s="44">
        <f>ROUND(#REF!/#REF!*#REF!,2)</f>
        <v>180.56</v>
      </c>
      <c r="AM129" s="44">
        <f t="shared" si="40"/>
        <v>26.05</v>
      </c>
      <c r="AN129" s="44">
        <f>ROUND((#REF!+#REF!+#REF!+#REF!)/#REF!*#REF!,2)</f>
        <v>145.25</v>
      </c>
      <c r="AO129" s="44">
        <f t="shared" si="41"/>
        <v>20.95</v>
      </c>
      <c r="AP129" s="44">
        <f t="shared" si="42"/>
        <v>109.82</v>
      </c>
      <c r="AQ129" s="44">
        <f t="shared" si="43"/>
        <v>15.84</v>
      </c>
    </row>
    <row r="130" spans="1:43">
      <c r="A130" s="53" t="str">
        <f>#REF!</f>
        <v>泰宁县大龙中心卫生院</v>
      </c>
      <c r="B130" s="46">
        <f>ROUND(#REF!/10000,2)</f>
        <v>8.17</v>
      </c>
      <c r="C130" s="49">
        <f t="shared" si="22"/>
        <v>3.55</v>
      </c>
      <c r="D130" s="46">
        <f>ROUND((#REF!+#REF!+#REF!+#REF!+#REF!+#REF!+#REF!)/10000,2)</f>
        <v>2.35</v>
      </c>
      <c r="E130" s="50">
        <f t="shared" si="23"/>
        <v>28.76</v>
      </c>
      <c r="F130" s="46">
        <f t="shared" si="24"/>
        <v>1.2</v>
      </c>
      <c r="G130" s="50">
        <f t="shared" si="25"/>
        <v>14.69</v>
      </c>
      <c r="H130" s="51">
        <f t="shared" si="26"/>
        <v>0.35</v>
      </c>
      <c r="I130" s="56">
        <f t="shared" si="27"/>
        <v>4.28</v>
      </c>
      <c r="J130" s="56">
        <f>ROUND((#REF!+#REF!)/10000,2)</f>
        <v>0.01</v>
      </c>
      <c r="K130" s="56">
        <f t="shared" si="28"/>
        <v>0.12</v>
      </c>
      <c r="L130" s="56">
        <f>ROUND((#REF!+#REF!)/10000,2)</f>
        <v>0.34</v>
      </c>
      <c r="M130" s="56">
        <f t="shared" si="29"/>
        <v>4.16</v>
      </c>
      <c r="N130" s="46">
        <f>ROUND((#REF!+#REF!)/10000,2)</f>
        <v>4.2</v>
      </c>
      <c r="O130" s="50">
        <f t="shared" si="30"/>
        <v>51.41</v>
      </c>
      <c r="P130" s="50">
        <f>ROUND((#REF!+#REF!)/10000,2)</f>
        <v>7.0000000000000007E-2</v>
      </c>
      <c r="Q130" s="50">
        <f t="shared" si="31"/>
        <v>0.86</v>
      </c>
      <c r="R130" s="44">
        <f>#REF!</f>
        <v>155.68</v>
      </c>
      <c r="S130" s="44">
        <f>#REF!</f>
        <v>2.73</v>
      </c>
      <c r="T130" s="46">
        <f>ROUND((#REF!/#REF!)*100,2)</f>
        <v>2.73</v>
      </c>
      <c r="U130" s="46">
        <f>#REF!</f>
        <v>25.21</v>
      </c>
      <c r="V130" s="44">
        <f>#REF!</f>
        <v>39.11</v>
      </c>
      <c r="W130" s="44">
        <f>#REF!</f>
        <v>22.58</v>
      </c>
      <c r="X130" s="44">
        <f t="shared" si="32"/>
        <v>57.73</v>
      </c>
      <c r="Y130" s="44">
        <f>ROUND(#REF!/#REF!,2)</f>
        <v>1.37</v>
      </c>
      <c r="Z130" s="44">
        <f t="shared" si="33"/>
        <v>3.5</v>
      </c>
      <c r="AA130" s="44">
        <f>ROUND(#REF!/#REF!,2)</f>
        <v>0.05</v>
      </c>
      <c r="AB130" s="44">
        <f t="shared" si="34"/>
        <v>0.13</v>
      </c>
      <c r="AC130" s="44">
        <f>ROUND((#REF!+#REF!+#REF!)/#REF!,2)</f>
        <v>10.74</v>
      </c>
      <c r="AD130" s="44">
        <f t="shared" si="35"/>
        <v>27.46</v>
      </c>
      <c r="AE130" s="44">
        <f t="shared" si="36"/>
        <v>4.37</v>
      </c>
      <c r="AF130" s="44">
        <f t="shared" si="37"/>
        <v>11.18</v>
      </c>
      <c r="AG130" s="44">
        <f>#REF!</f>
        <v>425.01</v>
      </c>
      <c r="AH130" s="44">
        <f>#REF!</f>
        <v>126.24</v>
      </c>
      <c r="AI130" s="44">
        <f t="shared" si="38"/>
        <v>29.7</v>
      </c>
      <c r="AJ130" s="44">
        <f>ROUND(#REF!/#REF!*#REF!,2)</f>
        <v>27.28</v>
      </c>
      <c r="AK130" s="44">
        <f t="shared" si="39"/>
        <v>6.42</v>
      </c>
      <c r="AL130" s="44">
        <f>ROUND(#REF!/#REF!*#REF!,2)</f>
        <v>0.34</v>
      </c>
      <c r="AM130" s="44">
        <f t="shared" si="40"/>
        <v>0.08</v>
      </c>
      <c r="AN130" s="44">
        <f>ROUND((#REF!+#REF!+#REF!+#REF!)/#REF!*#REF!,2)</f>
        <v>140.5</v>
      </c>
      <c r="AO130" s="44">
        <f t="shared" si="41"/>
        <v>33.06</v>
      </c>
      <c r="AP130" s="44">
        <f t="shared" si="42"/>
        <v>130.65</v>
      </c>
      <c r="AQ130" s="44">
        <f t="shared" si="43"/>
        <v>30.74</v>
      </c>
    </row>
    <row r="131" spans="1:43">
      <c r="A131" s="53" t="str">
        <f>#REF!</f>
        <v>泰宁县大田卫生院</v>
      </c>
      <c r="B131" s="46">
        <f>ROUND(#REF!/10000,2)</f>
        <v>8.91</v>
      </c>
      <c r="C131" s="49">
        <f t="shared" si="22"/>
        <v>3.31</v>
      </c>
      <c r="D131" s="46">
        <f>ROUND((#REF!+#REF!+#REF!+#REF!+#REF!+#REF!+#REF!)/10000,2)</f>
        <v>2.33</v>
      </c>
      <c r="E131" s="50">
        <f t="shared" si="23"/>
        <v>26.15</v>
      </c>
      <c r="F131" s="46">
        <f t="shared" si="24"/>
        <v>0.98</v>
      </c>
      <c r="G131" s="50">
        <f t="shared" si="25"/>
        <v>11</v>
      </c>
      <c r="H131" s="51">
        <f t="shared" si="26"/>
        <v>1.57</v>
      </c>
      <c r="I131" s="56">
        <f t="shared" si="27"/>
        <v>17.62</v>
      </c>
      <c r="J131" s="56">
        <f>ROUND((#REF!+#REF!)/10000,2)</f>
        <v>0.12</v>
      </c>
      <c r="K131" s="56">
        <f t="shared" si="28"/>
        <v>1.35</v>
      </c>
      <c r="L131" s="56">
        <f>ROUND((#REF!+#REF!)/10000,2)</f>
        <v>1.45</v>
      </c>
      <c r="M131" s="56">
        <f t="shared" si="29"/>
        <v>16.27</v>
      </c>
      <c r="N131" s="46">
        <f>ROUND((#REF!+#REF!)/10000,2)</f>
        <v>3.78</v>
      </c>
      <c r="O131" s="50">
        <f t="shared" si="30"/>
        <v>42.42</v>
      </c>
      <c r="P131" s="50">
        <f>ROUND((#REF!+#REF!)/10000,2)</f>
        <v>0.25</v>
      </c>
      <c r="Q131" s="50">
        <f t="shared" si="31"/>
        <v>2.81</v>
      </c>
      <c r="R131" s="44">
        <f>#REF!</f>
        <v>136.78</v>
      </c>
      <c r="S131" s="44">
        <f>#REF!</f>
        <v>6.82</v>
      </c>
      <c r="T131" s="46">
        <f>ROUND((#REF!/#REF!)*100,2)</f>
        <v>2.63</v>
      </c>
      <c r="U131" s="46">
        <f>#REF!</f>
        <v>62.37</v>
      </c>
      <c r="V131" s="44">
        <f>#REF!</f>
        <v>44.43</v>
      </c>
      <c r="W131" s="44">
        <f>#REF!</f>
        <v>24.55</v>
      </c>
      <c r="X131" s="44">
        <f t="shared" si="32"/>
        <v>55.26</v>
      </c>
      <c r="Y131" s="44">
        <f>ROUND(#REF!/#REF!,2)</f>
        <v>4.0999999999999996</v>
      </c>
      <c r="Z131" s="44">
        <f t="shared" si="33"/>
        <v>9.23</v>
      </c>
      <c r="AA131" s="44">
        <f>ROUND(#REF!/#REF!,2)</f>
        <v>0.41</v>
      </c>
      <c r="AB131" s="44">
        <f t="shared" si="34"/>
        <v>0.92</v>
      </c>
      <c r="AC131" s="44">
        <f>ROUND((#REF!+#REF!+#REF!)/#REF!,2)</f>
        <v>11.75</v>
      </c>
      <c r="AD131" s="44">
        <f t="shared" si="35"/>
        <v>26.45</v>
      </c>
      <c r="AE131" s="44">
        <f t="shared" si="36"/>
        <v>3.62</v>
      </c>
      <c r="AF131" s="44">
        <f t="shared" si="37"/>
        <v>8.14</v>
      </c>
      <c r="AG131" s="44">
        <f>#REF!</f>
        <v>932.84</v>
      </c>
      <c r="AH131" s="44">
        <f>#REF!</f>
        <v>179.5</v>
      </c>
      <c r="AI131" s="44">
        <f t="shared" si="38"/>
        <v>19.239999999999998</v>
      </c>
      <c r="AJ131" s="44">
        <f>ROUND(#REF!/#REF!*#REF!,2)</f>
        <v>271.68</v>
      </c>
      <c r="AK131" s="44">
        <f t="shared" si="39"/>
        <v>29.12</v>
      </c>
      <c r="AL131" s="44">
        <f>ROUND(#REF!/#REF!*#REF!,2)</f>
        <v>20.28</v>
      </c>
      <c r="AM131" s="44">
        <f t="shared" si="40"/>
        <v>2.17</v>
      </c>
      <c r="AN131" s="44">
        <f>ROUND((#REF!+#REF!+#REF!+#REF!)/#REF!*#REF!,2)</f>
        <v>239.58</v>
      </c>
      <c r="AO131" s="44">
        <f t="shared" si="41"/>
        <v>25.68</v>
      </c>
      <c r="AP131" s="44">
        <f t="shared" si="42"/>
        <v>221.8</v>
      </c>
      <c r="AQ131" s="44">
        <f t="shared" si="43"/>
        <v>23.79</v>
      </c>
    </row>
    <row r="132" spans="1:43">
      <c r="A132" s="53" t="str">
        <f>#REF!</f>
        <v>泰宁县开善卫生院</v>
      </c>
      <c r="B132" s="46">
        <f>ROUND(#REF!/10000,2)</f>
        <v>12.4</v>
      </c>
      <c r="C132" s="49">
        <f t="shared" si="22"/>
        <v>4.9000000000000004</v>
      </c>
      <c r="D132" s="46">
        <f>ROUND((#REF!+#REF!+#REF!+#REF!+#REF!+#REF!+#REF!)/10000,2)</f>
        <v>3.75</v>
      </c>
      <c r="E132" s="50">
        <f t="shared" si="23"/>
        <v>30.24</v>
      </c>
      <c r="F132" s="46">
        <f t="shared" si="24"/>
        <v>1.1499999999999999</v>
      </c>
      <c r="G132" s="50">
        <f t="shared" si="25"/>
        <v>9.2700000000000102</v>
      </c>
      <c r="H132" s="51">
        <f t="shared" si="26"/>
        <v>1.0900000000000001</v>
      </c>
      <c r="I132" s="56">
        <f t="shared" si="27"/>
        <v>8.7899999999999991</v>
      </c>
      <c r="J132" s="56">
        <f>ROUND((#REF!+#REF!)/10000,2)</f>
        <v>0.06</v>
      </c>
      <c r="K132" s="56">
        <f t="shared" si="28"/>
        <v>0.48</v>
      </c>
      <c r="L132" s="56">
        <f>ROUND((#REF!+#REF!)/10000,2)</f>
        <v>1.03</v>
      </c>
      <c r="M132" s="56">
        <f t="shared" si="29"/>
        <v>8.31</v>
      </c>
      <c r="N132" s="46">
        <f>ROUND((#REF!+#REF!)/10000,2)</f>
        <v>6.15</v>
      </c>
      <c r="O132" s="50">
        <f t="shared" si="30"/>
        <v>49.6</v>
      </c>
      <c r="P132" s="50">
        <f>ROUND((#REF!+#REF!)/10000,2)</f>
        <v>0.26</v>
      </c>
      <c r="Q132" s="50">
        <f t="shared" si="31"/>
        <v>2.1</v>
      </c>
      <c r="R132" s="44">
        <f>#REF!</f>
        <v>132.16999999999999</v>
      </c>
      <c r="S132" s="44">
        <f>#REF!</f>
        <v>5.92</v>
      </c>
      <c r="T132" s="46">
        <f>ROUND((#REF!/#REF!)*100,2)</f>
        <v>2.5099999999999998</v>
      </c>
      <c r="U132" s="46">
        <f>#REF!</f>
        <v>72.349999999999994</v>
      </c>
      <c r="V132" s="44">
        <f>#REF!</f>
        <v>39.159999999999997</v>
      </c>
      <c r="W132" s="44">
        <f>#REF!</f>
        <v>21.52</v>
      </c>
      <c r="X132" s="44">
        <f t="shared" si="32"/>
        <v>54.95</v>
      </c>
      <c r="Y132" s="44">
        <f>ROUND(#REF!/#REF!,2)</f>
        <v>2.5099999999999998</v>
      </c>
      <c r="Z132" s="44">
        <f t="shared" si="33"/>
        <v>6.41</v>
      </c>
      <c r="AA132" s="44">
        <f>ROUND(#REF!/#REF!,2)</f>
        <v>0.11</v>
      </c>
      <c r="AB132" s="44">
        <f t="shared" si="34"/>
        <v>0.28000000000000003</v>
      </c>
      <c r="AC132" s="44">
        <f>ROUND((#REF!+#REF!+#REF!)/#REF!,2)</f>
        <v>12.26</v>
      </c>
      <c r="AD132" s="44">
        <f t="shared" si="35"/>
        <v>31.31</v>
      </c>
      <c r="AE132" s="44">
        <f t="shared" si="36"/>
        <v>2.76</v>
      </c>
      <c r="AF132" s="44">
        <f t="shared" si="37"/>
        <v>7.05</v>
      </c>
      <c r="AG132" s="44">
        <f>#REF!</f>
        <v>782.45</v>
      </c>
      <c r="AH132" s="44">
        <f>#REF!</f>
        <v>304.58</v>
      </c>
      <c r="AI132" s="44">
        <f t="shared" si="38"/>
        <v>38.93</v>
      </c>
      <c r="AJ132" s="44">
        <f>ROUND(#REF!/#REF!*#REF!,2)</f>
        <v>93.87</v>
      </c>
      <c r="AK132" s="44">
        <f t="shared" si="39"/>
        <v>12</v>
      </c>
      <c r="AL132" s="44">
        <f>ROUND(#REF!/#REF!*#REF!,2)</f>
        <v>8.02</v>
      </c>
      <c r="AM132" s="44">
        <f t="shared" si="40"/>
        <v>1.02</v>
      </c>
      <c r="AN132" s="44">
        <f>ROUND((#REF!+#REF!+#REF!+#REF!)/#REF!*#REF!,2)</f>
        <v>220.51</v>
      </c>
      <c r="AO132" s="44">
        <f t="shared" si="41"/>
        <v>28.18</v>
      </c>
      <c r="AP132" s="44">
        <f t="shared" si="42"/>
        <v>155.47</v>
      </c>
      <c r="AQ132" s="44">
        <f t="shared" si="43"/>
        <v>19.87</v>
      </c>
    </row>
    <row r="133" spans="1:43">
      <c r="A133" s="53" t="str">
        <f>#REF!</f>
        <v>泰宁县龙安卫生院</v>
      </c>
      <c r="B133" s="46">
        <f>ROUND(#REF!/10000,2)</f>
        <v>4.7</v>
      </c>
      <c r="C133" s="49">
        <f t="shared" si="22"/>
        <v>1.59</v>
      </c>
      <c r="D133" s="46">
        <f>ROUND((#REF!+#REF!+#REF!+#REF!+#REF!+#REF!+#REF!)/10000,2)</f>
        <v>1.21</v>
      </c>
      <c r="E133" s="50">
        <f t="shared" si="23"/>
        <v>25.74</v>
      </c>
      <c r="F133" s="46">
        <f t="shared" si="24"/>
        <v>0.38</v>
      </c>
      <c r="G133" s="50">
        <f t="shared" si="25"/>
        <v>8.09</v>
      </c>
      <c r="H133" s="51">
        <f t="shared" si="26"/>
        <v>0.3</v>
      </c>
      <c r="I133" s="56">
        <f t="shared" si="27"/>
        <v>6.38</v>
      </c>
      <c r="J133" s="56">
        <f>ROUND((#REF!+#REF!)/10000,2)</f>
        <v>0.01</v>
      </c>
      <c r="K133" s="56">
        <f t="shared" si="28"/>
        <v>0.21</v>
      </c>
      <c r="L133" s="56">
        <f>ROUND((#REF!+#REF!)/10000,2)</f>
        <v>0.28999999999999998</v>
      </c>
      <c r="M133" s="56">
        <f t="shared" si="29"/>
        <v>6.17</v>
      </c>
      <c r="N133" s="46">
        <f>ROUND((#REF!+#REF!)/10000,2)</f>
        <v>2.67</v>
      </c>
      <c r="O133" s="50">
        <f t="shared" si="30"/>
        <v>56.81</v>
      </c>
      <c r="P133" s="50">
        <f>ROUND((#REF!+#REF!)/10000,2)</f>
        <v>0.14000000000000001</v>
      </c>
      <c r="Q133" s="50">
        <f t="shared" si="31"/>
        <v>2.98</v>
      </c>
      <c r="R133" s="44">
        <f>#REF!</f>
        <v>150.47</v>
      </c>
      <c r="S133" s="44">
        <f>#REF!</f>
        <v>6.33</v>
      </c>
      <c r="T133" s="46">
        <f>ROUND((#REF!/#REF!)*100,2)</f>
        <v>0.64</v>
      </c>
      <c r="U133" s="46">
        <f>#REF!</f>
        <v>13.62</v>
      </c>
      <c r="V133" s="44">
        <f>#REF!</f>
        <v>43.95</v>
      </c>
      <c r="W133" s="44">
        <f>#REF!</f>
        <v>27.31</v>
      </c>
      <c r="X133" s="44">
        <f t="shared" si="32"/>
        <v>62.14</v>
      </c>
      <c r="Y133" s="44">
        <f>ROUND(#REF!/#REF!,2)</f>
        <v>2.2000000000000002</v>
      </c>
      <c r="Z133" s="44">
        <f t="shared" si="33"/>
        <v>5.01</v>
      </c>
      <c r="AA133" s="44">
        <f>ROUND(#REF!/#REF!,2)</f>
        <v>0.08</v>
      </c>
      <c r="AB133" s="44">
        <f t="shared" si="34"/>
        <v>0.18</v>
      </c>
      <c r="AC133" s="44">
        <f>ROUND((#REF!+#REF!+#REF!)/#REF!,2)</f>
        <v>10.86</v>
      </c>
      <c r="AD133" s="44">
        <f t="shared" si="35"/>
        <v>24.71</v>
      </c>
      <c r="AE133" s="44">
        <f t="shared" si="36"/>
        <v>3.5000000000000102</v>
      </c>
      <c r="AF133" s="44">
        <f t="shared" si="37"/>
        <v>7.96</v>
      </c>
      <c r="AG133" s="44">
        <f>#REF!</f>
        <v>952.48</v>
      </c>
      <c r="AH133" s="44">
        <f>#REF!</f>
        <v>166.1</v>
      </c>
      <c r="AI133" s="44">
        <f t="shared" si="38"/>
        <v>17.440000000000001</v>
      </c>
      <c r="AJ133" s="44">
        <f>ROUND(#REF!/#REF!*#REF!,2)</f>
        <v>135.68</v>
      </c>
      <c r="AK133" s="44">
        <f t="shared" si="39"/>
        <v>14.24</v>
      </c>
      <c r="AL133" s="44">
        <f>ROUND(#REF!/#REF!*#REF!,2)</f>
        <v>0</v>
      </c>
      <c r="AM133" s="44">
        <f t="shared" si="40"/>
        <v>0</v>
      </c>
      <c r="AN133" s="44">
        <f>ROUND((#REF!+#REF!+#REF!+#REF!)/#REF!*#REF!,2)</f>
        <v>310.83999999999997</v>
      </c>
      <c r="AO133" s="44">
        <f t="shared" si="41"/>
        <v>32.630000000000003</v>
      </c>
      <c r="AP133" s="44">
        <f t="shared" si="42"/>
        <v>339.86</v>
      </c>
      <c r="AQ133" s="44">
        <f t="shared" si="43"/>
        <v>35.69</v>
      </c>
    </row>
    <row r="134" spans="1:43">
      <c r="A134" s="53" t="str">
        <f>#REF!</f>
        <v>泰宁县龙湖卫生院</v>
      </c>
      <c r="B134" s="46">
        <f>ROUND(#REF!/10000,2)</f>
        <v>9.51</v>
      </c>
      <c r="C134" s="49">
        <f t="shared" si="22"/>
        <v>3.51</v>
      </c>
      <c r="D134" s="46">
        <f>ROUND((#REF!+#REF!+#REF!+#REF!+#REF!+#REF!+#REF!)/10000,2)</f>
        <v>2.81</v>
      </c>
      <c r="E134" s="50">
        <f t="shared" si="23"/>
        <v>29.55</v>
      </c>
      <c r="F134" s="46">
        <f t="shared" si="24"/>
        <v>0.7</v>
      </c>
      <c r="G134" s="50">
        <f t="shared" si="25"/>
        <v>7.3499999999999899</v>
      </c>
      <c r="H134" s="51">
        <f t="shared" si="26"/>
        <v>0.83</v>
      </c>
      <c r="I134" s="56">
        <f t="shared" si="27"/>
        <v>8.73</v>
      </c>
      <c r="J134" s="56">
        <f>ROUND((#REF!+#REF!)/10000,2)</f>
        <v>0</v>
      </c>
      <c r="K134" s="56">
        <f t="shared" si="28"/>
        <v>0</v>
      </c>
      <c r="L134" s="56">
        <f>ROUND((#REF!+#REF!)/10000,2)</f>
        <v>0.83</v>
      </c>
      <c r="M134" s="56">
        <f t="shared" si="29"/>
        <v>8.73</v>
      </c>
      <c r="N134" s="46">
        <f>ROUND((#REF!+#REF!)/10000,2)</f>
        <v>4.92</v>
      </c>
      <c r="O134" s="50">
        <f t="shared" si="30"/>
        <v>51.74</v>
      </c>
      <c r="P134" s="50">
        <f>ROUND((#REF!+#REF!)/10000,2)</f>
        <v>0.25</v>
      </c>
      <c r="Q134" s="50">
        <f t="shared" si="31"/>
        <v>2.63</v>
      </c>
      <c r="R134" s="44">
        <f>#REF!</f>
        <v>134.53</v>
      </c>
      <c r="S134" s="44">
        <f>#REF!</f>
        <v>3.05</v>
      </c>
      <c r="T134" s="46">
        <f>ROUND((#REF!/#REF!)*100,2)</f>
        <v>2.78</v>
      </c>
      <c r="U134" s="46">
        <f>#REF!</f>
        <v>55.16</v>
      </c>
      <c r="V134" s="44">
        <f>#REF!</f>
        <v>35.81</v>
      </c>
      <c r="W134" s="44">
        <f>#REF!</f>
        <v>21.16</v>
      </c>
      <c r="X134" s="44">
        <f t="shared" si="32"/>
        <v>59.09</v>
      </c>
      <c r="Y134" s="44">
        <f>ROUND(#REF!/#REF!,2)</f>
        <v>1.47</v>
      </c>
      <c r="Z134" s="44">
        <f t="shared" si="33"/>
        <v>4.0999999999999996</v>
      </c>
      <c r="AA134" s="44">
        <f>ROUND(#REF!/#REF!,2)</f>
        <v>0</v>
      </c>
      <c r="AB134" s="44">
        <f t="shared" si="34"/>
        <v>0</v>
      </c>
      <c r="AC134" s="44">
        <f>ROUND((#REF!+#REF!+#REF!)/#REF!,2)</f>
        <v>11.42</v>
      </c>
      <c r="AD134" s="44">
        <f t="shared" si="35"/>
        <v>31.89</v>
      </c>
      <c r="AE134" s="44">
        <f t="shared" si="36"/>
        <v>1.76</v>
      </c>
      <c r="AF134" s="44">
        <f t="shared" si="37"/>
        <v>4.9199999999999902</v>
      </c>
      <c r="AG134" s="44">
        <f>#REF!</f>
        <v>410.32</v>
      </c>
      <c r="AH134" s="44">
        <f>#REF!</f>
        <v>117.52</v>
      </c>
      <c r="AI134" s="44">
        <f t="shared" si="38"/>
        <v>28.64</v>
      </c>
      <c r="AJ134" s="44">
        <f>ROUND(#REF!/#REF!*#REF!,2)</f>
        <v>95.6</v>
      </c>
      <c r="AK134" s="44">
        <f t="shared" si="39"/>
        <v>23.3</v>
      </c>
      <c r="AL134" s="44">
        <f>ROUND(#REF!/#REF!*#REF!,2)</f>
        <v>0.78</v>
      </c>
      <c r="AM134" s="44">
        <f t="shared" si="40"/>
        <v>0.19</v>
      </c>
      <c r="AN134" s="44">
        <f>ROUND((#REF!+#REF!+#REF!+#REF!)/#REF!*#REF!,2)</f>
        <v>90.32</v>
      </c>
      <c r="AO134" s="44">
        <f t="shared" si="41"/>
        <v>22.01</v>
      </c>
      <c r="AP134" s="44">
        <f t="shared" si="42"/>
        <v>106.1</v>
      </c>
      <c r="AQ134" s="44">
        <f t="shared" si="43"/>
        <v>25.86</v>
      </c>
    </row>
    <row r="135" spans="1:43">
      <c r="A135" s="53" t="str">
        <f>#REF!</f>
        <v>泰宁县梅口卫生院</v>
      </c>
      <c r="B135" s="46">
        <f>ROUND(#REF!/10000,2)</f>
        <v>5.15</v>
      </c>
      <c r="C135" s="49">
        <f t="shared" ref="C135:C149" si="44">D135+F135</f>
        <v>2.21</v>
      </c>
      <c r="D135" s="46">
        <f>ROUND((#REF!+#REF!+#REF!+#REF!+#REF!+#REF!+#REF!)/10000,2)</f>
        <v>1.8</v>
      </c>
      <c r="E135" s="50">
        <f t="shared" ref="E135:E149" si="45">ROUND(D135/B135%,2)</f>
        <v>34.950000000000003</v>
      </c>
      <c r="F135" s="46">
        <f t="shared" ref="F135:F149" si="46">B135-H135-N135-D135-P135</f>
        <v>0.41</v>
      </c>
      <c r="G135" s="50">
        <f t="shared" ref="G135:G149" si="47">100-I135-O135-E135-Q135</f>
        <v>7.96</v>
      </c>
      <c r="H135" s="51">
        <f t="shared" ref="H135:H149" si="48">J135+L135</f>
        <v>0.34</v>
      </c>
      <c r="I135" s="56">
        <f t="shared" ref="I135:I149" si="49">ROUND(H135/B135%,2)</f>
        <v>6.6</v>
      </c>
      <c r="J135" s="56">
        <f>ROUND((#REF!+#REF!)/10000,2)</f>
        <v>0</v>
      </c>
      <c r="K135" s="56">
        <f t="shared" ref="K135:K149" si="50">ROUND(J135/B135%,2)</f>
        <v>0</v>
      </c>
      <c r="L135" s="56">
        <f>ROUND((#REF!+#REF!)/10000,2)</f>
        <v>0.34</v>
      </c>
      <c r="M135" s="56">
        <f t="shared" ref="M135:M149" si="51">ROUND(L135/B135%,2)</f>
        <v>6.6</v>
      </c>
      <c r="N135" s="46">
        <f>ROUND((#REF!+#REF!)/10000,2)</f>
        <v>2.6</v>
      </c>
      <c r="O135" s="50">
        <f t="shared" ref="O135:O149" si="52">ROUND(N135/B135%,2)</f>
        <v>50.49</v>
      </c>
      <c r="P135" s="50">
        <f>ROUND((#REF!+#REF!)/10000,2)</f>
        <v>0</v>
      </c>
      <c r="Q135" s="50">
        <f t="shared" ref="Q135:Q149" si="53">ROUND(P135/B135%,2)</f>
        <v>0</v>
      </c>
      <c r="R135" s="44">
        <f>#REF!</f>
        <v>142.87</v>
      </c>
      <c r="S135" s="44">
        <f>#REF!</f>
        <v>4</v>
      </c>
      <c r="T135" s="46">
        <f>ROUND((#REF!/#REF!)*100,2)</f>
        <v>1.75</v>
      </c>
      <c r="U135" s="46">
        <f>#REF!</f>
        <v>33.869999999999997</v>
      </c>
      <c r="V135" s="44">
        <f>#REF!</f>
        <v>32.97</v>
      </c>
      <c r="W135" s="44">
        <f>#REF!</f>
        <v>18.690000000000001</v>
      </c>
      <c r="X135" s="44">
        <f t="shared" ref="X135:X149" si="54">ROUND(W135/V135*100,2)</f>
        <v>56.69</v>
      </c>
      <c r="Y135" s="44">
        <f>ROUND(#REF!/#REF!,2)</f>
        <v>0.51</v>
      </c>
      <c r="Z135" s="44">
        <f t="shared" ref="Z135:Z149" si="55">ROUND(Y135/V135*100,2)</f>
        <v>1.55</v>
      </c>
      <c r="AA135" s="44">
        <f>ROUND(#REF!/#REF!,2)</f>
        <v>0</v>
      </c>
      <c r="AB135" s="44">
        <f t="shared" ref="AB135:AB149" si="56">ROUND(AA135/V135*100,2)</f>
        <v>0</v>
      </c>
      <c r="AC135" s="44">
        <f>ROUND((#REF!+#REF!+#REF!)/#REF!,2)</f>
        <v>12.41</v>
      </c>
      <c r="AD135" s="44">
        <f t="shared" ref="AD135:AD149" si="57">ROUND(AC135/V135*100,2)</f>
        <v>37.64</v>
      </c>
      <c r="AE135" s="44">
        <f t="shared" ref="AE135:AE146" si="58">V135-W135-Y135-AA135-AC135</f>
        <v>1.36</v>
      </c>
      <c r="AF135" s="44">
        <f t="shared" ref="AF135:AF146" si="59">100-X135-Z135-AB135-AD135</f>
        <v>4.12</v>
      </c>
      <c r="AG135" s="44">
        <f>#REF!</f>
        <v>571.48</v>
      </c>
      <c r="AH135" s="44">
        <f>#REF!</f>
        <v>173.68</v>
      </c>
      <c r="AI135" s="44">
        <f t="shared" ref="AI135:AI149" si="60">ROUND(AH135/AG135*100,2)</f>
        <v>30.39</v>
      </c>
      <c r="AJ135" s="44">
        <f>ROUND(#REF!/#REF!*#REF!,2)</f>
        <v>134.47999999999999</v>
      </c>
      <c r="AK135" s="44">
        <f t="shared" ref="AK135:AK149" si="61">ROUND(AJ135/AG135*100,2)</f>
        <v>23.53</v>
      </c>
      <c r="AL135" s="44">
        <f>ROUND(#REF!/#REF!*#REF!,2)</f>
        <v>0.71</v>
      </c>
      <c r="AM135" s="44">
        <f t="shared" ref="AM135:AM149" si="62">ROUND(AL135/AG135*100,2)</f>
        <v>0.12</v>
      </c>
      <c r="AN135" s="44">
        <f>ROUND((#REF!+#REF!+#REF!+#REF!)/#REF!*#REF!,2)</f>
        <v>147.57</v>
      </c>
      <c r="AO135" s="44">
        <f t="shared" ref="AO135:AO149" si="63">ROUND(AN135/AG135*100,2)</f>
        <v>25.82</v>
      </c>
      <c r="AP135" s="44">
        <f t="shared" ref="AP135:AP149" si="64">AG135-AH135-AJ135-AL135-AN135</f>
        <v>115.04</v>
      </c>
      <c r="AQ135" s="44">
        <f t="shared" ref="AQ135:AQ149" si="65">100-AI135-AK135-AM135-AO135</f>
        <v>20.14</v>
      </c>
    </row>
    <row r="136" spans="1:43" ht="24">
      <c r="A136" s="53" t="str">
        <f>#REF!</f>
        <v>泰宁县杉城社区卫生服务中心</v>
      </c>
      <c r="B136" s="46">
        <f>ROUND(#REF!/10000,2)</f>
        <v>0</v>
      </c>
      <c r="C136" s="49">
        <f t="shared" si="44"/>
        <v>0</v>
      </c>
      <c r="D136" s="46">
        <f>ROUND((#REF!+#REF!+#REF!+#REF!+#REF!+#REF!+#REF!)/10000,2)</f>
        <v>0</v>
      </c>
      <c r="E136" s="50" t="e">
        <f t="shared" si="45"/>
        <v>#DIV/0!</v>
      </c>
      <c r="F136" s="46">
        <f t="shared" si="46"/>
        <v>0</v>
      </c>
      <c r="G136" s="50" t="e">
        <f t="shared" si="47"/>
        <v>#DIV/0!</v>
      </c>
      <c r="H136" s="51">
        <f t="shared" si="48"/>
        <v>0</v>
      </c>
      <c r="I136" s="56" t="e">
        <f t="shared" si="49"/>
        <v>#DIV/0!</v>
      </c>
      <c r="J136" s="56">
        <f>ROUND((#REF!+#REF!)/10000,2)</f>
        <v>0</v>
      </c>
      <c r="K136" s="56" t="e">
        <f t="shared" si="50"/>
        <v>#DIV/0!</v>
      </c>
      <c r="L136" s="56">
        <f>ROUND((#REF!+#REF!)/10000,2)</f>
        <v>0</v>
      </c>
      <c r="M136" s="56" t="e">
        <f t="shared" si="51"/>
        <v>#DIV/0!</v>
      </c>
      <c r="N136" s="46">
        <f>ROUND((#REF!+#REF!)/10000,2)</f>
        <v>0</v>
      </c>
      <c r="O136" s="50" t="e">
        <f t="shared" si="52"/>
        <v>#DIV/0!</v>
      </c>
      <c r="P136" s="50">
        <f>ROUND((#REF!+#REF!)/10000,2)</f>
        <v>0</v>
      </c>
      <c r="Q136" s="50" t="e">
        <f t="shared" si="53"/>
        <v>#DIV/0!</v>
      </c>
      <c r="R136" s="44" t="e">
        <f>#REF!</f>
        <v>#DIV/0!</v>
      </c>
      <c r="S136" s="44" t="e">
        <f>#REF!</f>
        <v>#DIV/0!</v>
      </c>
      <c r="T136" s="46" t="e">
        <f>ROUND((#REF!/#REF!)*100,2)</f>
        <v>#DIV/0!</v>
      </c>
      <c r="U136" s="46" t="e">
        <f>#REF!</f>
        <v>#DIV/0!</v>
      </c>
      <c r="V136" s="44" t="e">
        <f>#REF!</f>
        <v>#DIV/0!</v>
      </c>
      <c r="W136" s="44" t="e">
        <f>#REF!</f>
        <v>#DIV/0!</v>
      </c>
      <c r="X136" s="44" t="e">
        <f t="shared" si="54"/>
        <v>#DIV/0!</v>
      </c>
      <c r="Y136" s="44" t="e">
        <f>ROUND(#REF!/#REF!,2)</f>
        <v>#DIV/0!</v>
      </c>
      <c r="Z136" s="44" t="e">
        <f t="shared" si="55"/>
        <v>#DIV/0!</v>
      </c>
      <c r="AA136" s="44" t="e">
        <f>ROUND(#REF!/#REF!,2)</f>
        <v>#DIV/0!</v>
      </c>
      <c r="AB136" s="44" t="e">
        <f t="shared" si="56"/>
        <v>#DIV/0!</v>
      </c>
      <c r="AC136" s="44" t="e">
        <f>ROUND((#REF!+#REF!+#REF!)/#REF!,2)</f>
        <v>#DIV/0!</v>
      </c>
      <c r="AD136" s="44" t="e">
        <f t="shared" si="57"/>
        <v>#DIV/0!</v>
      </c>
      <c r="AE136" s="44" t="e">
        <f t="shared" si="58"/>
        <v>#DIV/0!</v>
      </c>
      <c r="AF136" s="44" t="e">
        <f t="shared" si="59"/>
        <v>#DIV/0!</v>
      </c>
      <c r="AG136" s="44" t="e">
        <f>#REF!</f>
        <v>#DIV/0!</v>
      </c>
      <c r="AH136" s="44" t="e">
        <f>#REF!</f>
        <v>#DIV/0!</v>
      </c>
      <c r="AI136" s="44" t="e">
        <f t="shared" si="60"/>
        <v>#DIV/0!</v>
      </c>
      <c r="AJ136" s="44" t="e">
        <f>ROUND(#REF!/#REF!*#REF!,2)</f>
        <v>#DIV/0!</v>
      </c>
      <c r="AK136" s="44" t="e">
        <f t="shared" si="61"/>
        <v>#DIV/0!</v>
      </c>
      <c r="AL136" s="44" t="e">
        <f>ROUND(#REF!/#REF!*#REF!,2)</f>
        <v>#DIV/0!</v>
      </c>
      <c r="AM136" s="44" t="e">
        <f t="shared" si="62"/>
        <v>#DIV/0!</v>
      </c>
      <c r="AN136" s="44" t="e">
        <f>ROUND((#REF!+#REF!+#REF!+#REF!)/#REF!*#REF!,2)</f>
        <v>#DIV/0!</v>
      </c>
      <c r="AO136" s="44" t="e">
        <f t="shared" si="63"/>
        <v>#DIV/0!</v>
      </c>
      <c r="AP136" s="44" t="e">
        <f t="shared" si="64"/>
        <v>#DIV/0!</v>
      </c>
      <c r="AQ136" s="44" t="e">
        <f t="shared" si="65"/>
        <v>#DIV/0!</v>
      </c>
    </row>
    <row r="137" spans="1:43">
      <c r="A137" s="53" t="str">
        <f>#REF!</f>
        <v>泰宁县上青卫生院</v>
      </c>
      <c r="B137" s="46">
        <f>ROUND(#REF!/10000,2)</f>
        <v>9.4700000000000006</v>
      </c>
      <c r="C137" s="49">
        <f t="shared" si="44"/>
        <v>3.81</v>
      </c>
      <c r="D137" s="46">
        <f>ROUND((#REF!+#REF!+#REF!+#REF!+#REF!+#REF!+#REF!)/10000,2)</f>
        <v>2.74</v>
      </c>
      <c r="E137" s="50">
        <f t="shared" si="45"/>
        <v>28.93</v>
      </c>
      <c r="F137" s="46">
        <f t="shared" si="46"/>
        <v>1.07</v>
      </c>
      <c r="G137" s="50">
        <f t="shared" si="47"/>
        <v>11.3</v>
      </c>
      <c r="H137" s="51">
        <f t="shared" si="48"/>
        <v>0.39</v>
      </c>
      <c r="I137" s="56">
        <f t="shared" si="49"/>
        <v>4.12</v>
      </c>
      <c r="J137" s="56">
        <f>ROUND((#REF!+#REF!)/10000,2)</f>
        <v>0.03</v>
      </c>
      <c r="K137" s="56">
        <f t="shared" si="50"/>
        <v>0.32</v>
      </c>
      <c r="L137" s="56">
        <f>ROUND((#REF!+#REF!)/10000,2)</f>
        <v>0.36</v>
      </c>
      <c r="M137" s="56">
        <f t="shared" si="51"/>
        <v>3.8</v>
      </c>
      <c r="N137" s="46">
        <f>ROUND((#REF!+#REF!)/10000,2)</f>
        <v>5.22</v>
      </c>
      <c r="O137" s="50">
        <f t="shared" si="52"/>
        <v>55.12</v>
      </c>
      <c r="P137" s="50">
        <f>ROUND((#REF!+#REF!)/10000,2)</f>
        <v>0.05</v>
      </c>
      <c r="Q137" s="50">
        <f t="shared" si="53"/>
        <v>0.53</v>
      </c>
      <c r="R137" s="44">
        <f>#REF!</f>
        <v>82.56</v>
      </c>
      <c r="S137" s="44">
        <f>#REF!</f>
        <v>6.47</v>
      </c>
      <c r="T137" s="46">
        <f>ROUND((#REF!/#REF!)*100,2)</f>
        <v>4.03</v>
      </c>
      <c r="U137" s="46">
        <f>#REF!</f>
        <v>82.15</v>
      </c>
      <c r="V137" s="44">
        <f>#REF!</f>
        <v>43.19</v>
      </c>
      <c r="W137" s="44">
        <f>#REF!</f>
        <v>27.29</v>
      </c>
      <c r="X137" s="44">
        <f t="shared" si="54"/>
        <v>63.19</v>
      </c>
      <c r="Y137" s="44">
        <f>ROUND(#REF!/#REF!,2)</f>
        <v>0.4</v>
      </c>
      <c r="Z137" s="44">
        <f t="shared" si="55"/>
        <v>0.93</v>
      </c>
      <c r="AA137" s="44">
        <f>ROUND(#REF!/#REF!,2)</f>
        <v>0.04</v>
      </c>
      <c r="AB137" s="44">
        <f t="shared" si="56"/>
        <v>0.09</v>
      </c>
      <c r="AC137" s="44">
        <f>ROUND((#REF!+#REF!+#REF!)/#REF!,2)</f>
        <v>13.01</v>
      </c>
      <c r="AD137" s="44">
        <f t="shared" si="57"/>
        <v>30.12</v>
      </c>
      <c r="AE137" s="44">
        <f t="shared" si="58"/>
        <v>2.4500000000000002</v>
      </c>
      <c r="AF137" s="44">
        <f t="shared" si="59"/>
        <v>5.67</v>
      </c>
      <c r="AG137" s="44">
        <f>#REF!</f>
        <v>534.16</v>
      </c>
      <c r="AH137" s="44">
        <f>#REF!</f>
        <v>207.3</v>
      </c>
      <c r="AI137" s="44">
        <f t="shared" si="60"/>
        <v>38.81</v>
      </c>
      <c r="AJ137" s="44">
        <f>ROUND(#REF!/#REF!*#REF!,2)</f>
        <v>51.59</v>
      </c>
      <c r="AK137" s="44">
        <f t="shared" si="61"/>
        <v>9.66</v>
      </c>
      <c r="AL137" s="44">
        <f>ROUND(#REF!/#REF!*#REF!,2)</f>
        <v>4.2300000000000004</v>
      </c>
      <c r="AM137" s="44">
        <f t="shared" si="62"/>
        <v>0.79</v>
      </c>
      <c r="AN137" s="44">
        <f>ROUND((#REF!+#REF!+#REF!+#REF!)/#REF!*#REF!,2)</f>
        <v>140.97</v>
      </c>
      <c r="AO137" s="44">
        <f t="shared" si="63"/>
        <v>26.39</v>
      </c>
      <c r="AP137" s="44">
        <f t="shared" si="64"/>
        <v>130.07</v>
      </c>
      <c r="AQ137" s="44">
        <f t="shared" si="65"/>
        <v>24.35</v>
      </c>
    </row>
    <row r="138" spans="1:43">
      <c r="A138" s="53" t="str">
        <f>#REF!</f>
        <v>泰宁县下渠卫生院</v>
      </c>
      <c r="B138" s="46">
        <f>ROUND(#REF!/10000,2)</f>
        <v>10.7</v>
      </c>
      <c r="C138" s="49">
        <f t="shared" si="44"/>
        <v>4.3499999999999996</v>
      </c>
      <c r="D138" s="46">
        <f>ROUND((#REF!+#REF!+#REF!+#REF!+#REF!+#REF!+#REF!)/10000,2)</f>
        <v>2.71</v>
      </c>
      <c r="E138" s="50">
        <f t="shared" si="45"/>
        <v>25.33</v>
      </c>
      <c r="F138" s="46">
        <f t="shared" si="46"/>
        <v>1.64</v>
      </c>
      <c r="G138" s="50">
        <f t="shared" si="47"/>
        <v>15.33</v>
      </c>
      <c r="H138" s="51">
        <f t="shared" si="48"/>
        <v>0.64</v>
      </c>
      <c r="I138" s="56">
        <f t="shared" si="49"/>
        <v>5.98</v>
      </c>
      <c r="J138" s="56">
        <f>ROUND((#REF!+#REF!)/10000,2)</f>
        <v>0.04</v>
      </c>
      <c r="K138" s="56">
        <f t="shared" si="50"/>
        <v>0.37</v>
      </c>
      <c r="L138" s="56">
        <f>ROUND((#REF!+#REF!)/10000,2)</f>
        <v>0.6</v>
      </c>
      <c r="M138" s="56">
        <f t="shared" si="51"/>
        <v>5.61</v>
      </c>
      <c r="N138" s="46">
        <f>ROUND((#REF!+#REF!)/10000,2)</f>
        <v>5.36</v>
      </c>
      <c r="O138" s="50">
        <f t="shared" si="52"/>
        <v>50.09</v>
      </c>
      <c r="P138" s="50">
        <f>ROUND((#REF!+#REF!)/10000,2)</f>
        <v>0.35</v>
      </c>
      <c r="Q138" s="50">
        <f t="shared" si="53"/>
        <v>3.27</v>
      </c>
      <c r="R138" s="44">
        <f>#REF!</f>
        <v>115.87</v>
      </c>
      <c r="S138" s="44">
        <f>#REF!</f>
        <v>5.72</v>
      </c>
      <c r="T138" s="46">
        <f>ROUND((#REF!/#REF!)*100,2)</f>
        <v>5</v>
      </c>
      <c r="U138" s="46">
        <f>#REF!</f>
        <v>80.41</v>
      </c>
      <c r="V138" s="44">
        <f>#REF!</f>
        <v>54.55</v>
      </c>
      <c r="W138" s="44">
        <f>#REF!</f>
        <v>33.869999999999997</v>
      </c>
      <c r="X138" s="44">
        <f t="shared" si="54"/>
        <v>62.09</v>
      </c>
      <c r="Y138" s="44">
        <f>ROUND(#REF!/#REF!,2)</f>
        <v>1.01</v>
      </c>
      <c r="Z138" s="44">
        <f t="shared" si="55"/>
        <v>1.85</v>
      </c>
      <c r="AA138" s="44">
        <f>ROUND(#REF!/#REF!,2)</f>
        <v>0.11</v>
      </c>
      <c r="AB138" s="44">
        <f t="shared" si="56"/>
        <v>0.2</v>
      </c>
      <c r="AC138" s="44">
        <f>ROUND((#REF!+#REF!+#REF!)/#REF!,2)</f>
        <v>13.98</v>
      </c>
      <c r="AD138" s="44">
        <f t="shared" si="57"/>
        <v>25.63</v>
      </c>
      <c r="AE138" s="44">
        <f t="shared" si="58"/>
        <v>5.58</v>
      </c>
      <c r="AF138" s="44">
        <f t="shared" si="59"/>
        <v>10.23</v>
      </c>
      <c r="AG138" s="44">
        <f>#REF!</f>
        <v>662.78</v>
      </c>
      <c r="AH138" s="44">
        <f>#REF!</f>
        <v>200.66</v>
      </c>
      <c r="AI138" s="44">
        <f t="shared" si="60"/>
        <v>30.28</v>
      </c>
      <c r="AJ138" s="44">
        <f>ROUND(#REF!/#REF!*#REF!,2)</f>
        <v>78.88</v>
      </c>
      <c r="AK138" s="44">
        <f t="shared" si="61"/>
        <v>11.9</v>
      </c>
      <c r="AL138" s="44">
        <f>ROUND(#REF!/#REF!*#REF!,2)</f>
        <v>3.64</v>
      </c>
      <c r="AM138" s="44">
        <f t="shared" si="62"/>
        <v>0.55000000000000004</v>
      </c>
      <c r="AN138" s="44">
        <f>ROUND((#REF!+#REF!+#REF!+#REF!)/#REF!*#REF!,2)</f>
        <v>164.59</v>
      </c>
      <c r="AO138" s="44">
        <f t="shared" si="63"/>
        <v>24.83</v>
      </c>
      <c r="AP138" s="44">
        <f t="shared" si="64"/>
        <v>215.01</v>
      </c>
      <c r="AQ138" s="44">
        <f t="shared" si="65"/>
        <v>32.44</v>
      </c>
    </row>
    <row r="139" spans="1:43">
      <c r="A139" s="53" t="str">
        <f>#REF!</f>
        <v>泰宁县新桥卫生院</v>
      </c>
      <c r="B139" s="46">
        <f>ROUND(#REF!/10000,2)</f>
        <v>5.66</v>
      </c>
      <c r="C139" s="49">
        <f t="shared" si="44"/>
        <v>2.59</v>
      </c>
      <c r="D139" s="46">
        <f>ROUND((#REF!+#REF!+#REF!+#REF!+#REF!+#REF!+#REF!)/10000,2)</f>
        <v>1.95</v>
      </c>
      <c r="E139" s="50">
        <f t="shared" si="45"/>
        <v>34.450000000000003</v>
      </c>
      <c r="F139" s="46">
        <f t="shared" si="46"/>
        <v>0.64</v>
      </c>
      <c r="G139" s="50">
        <f t="shared" si="47"/>
        <v>11.31</v>
      </c>
      <c r="H139" s="51">
        <f t="shared" si="48"/>
        <v>0.33</v>
      </c>
      <c r="I139" s="56">
        <f t="shared" si="49"/>
        <v>5.83</v>
      </c>
      <c r="J139" s="56">
        <f>ROUND((#REF!+#REF!)/10000,2)</f>
        <v>0.06</v>
      </c>
      <c r="K139" s="56">
        <f t="shared" si="50"/>
        <v>1.06</v>
      </c>
      <c r="L139" s="56">
        <f>ROUND((#REF!+#REF!)/10000,2)</f>
        <v>0.27</v>
      </c>
      <c r="M139" s="56">
        <f t="shared" si="51"/>
        <v>4.7699999999999996</v>
      </c>
      <c r="N139" s="46">
        <f>ROUND((#REF!+#REF!)/10000,2)</f>
        <v>2.69</v>
      </c>
      <c r="O139" s="50">
        <f t="shared" si="52"/>
        <v>47.53</v>
      </c>
      <c r="P139" s="50">
        <f>ROUND((#REF!+#REF!)/10000,2)</f>
        <v>0.05</v>
      </c>
      <c r="Q139" s="50">
        <f t="shared" si="53"/>
        <v>0.88</v>
      </c>
      <c r="R139" s="44">
        <f>#REF!</f>
        <v>102.96</v>
      </c>
      <c r="S139" s="44">
        <f>#REF!</f>
        <v>7.44</v>
      </c>
      <c r="T139" s="46">
        <f>ROUND((#REF!/#REF!)*100,2)</f>
        <v>1.61</v>
      </c>
      <c r="U139" s="46">
        <f>#REF!</f>
        <v>43.23</v>
      </c>
      <c r="V139" s="44">
        <f>#REF!</f>
        <v>38.15</v>
      </c>
      <c r="W139" s="44">
        <f>#REF!</f>
        <v>21.17</v>
      </c>
      <c r="X139" s="44">
        <f t="shared" si="54"/>
        <v>55.49</v>
      </c>
      <c r="Y139" s="44">
        <f>ROUND(#REF!/#REF!,2)</f>
        <v>1.96</v>
      </c>
      <c r="Z139" s="44">
        <f t="shared" si="55"/>
        <v>5.14</v>
      </c>
      <c r="AA139" s="44">
        <f>ROUND(#REF!/#REF!,2)</f>
        <v>0.4</v>
      </c>
      <c r="AB139" s="44">
        <f t="shared" si="56"/>
        <v>1.05</v>
      </c>
      <c r="AC139" s="44">
        <f>ROUND((#REF!+#REF!+#REF!)/#REF!,2)</f>
        <v>12.91</v>
      </c>
      <c r="AD139" s="44">
        <f t="shared" si="57"/>
        <v>33.840000000000003</v>
      </c>
      <c r="AE139" s="44">
        <f t="shared" si="58"/>
        <v>1.71</v>
      </c>
      <c r="AF139" s="44">
        <f t="shared" si="59"/>
        <v>4.4800000000000004</v>
      </c>
      <c r="AG139" s="44">
        <f>#REF!</f>
        <v>766.02</v>
      </c>
      <c r="AH139" s="44">
        <f>#REF!</f>
        <v>177.15</v>
      </c>
      <c r="AI139" s="44">
        <f t="shared" si="60"/>
        <v>23.13</v>
      </c>
      <c r="AJ139" s="44">
        <f>ROUND(#REF!/#REF!*#REF!,2)</f>
        <v>29.12</v>
      </c>
      <c r="AK139" s="44">
        <f t="shared" si="61"/>
        <v>3.8</v>
      </c>
      <c r="AL139" s="44">
        <f>ROUND(#REF!/#REF!*#REF!,2)</f>
        <v>7.22</v>
      </c>
      <c r="AM139" s="44">
        <f t="shared" si="62"/>
        <v>0.94</v>
      </c>
      <c r="AN139" s="44">
        <f>ROUND((#REF!+#REF!+#REF!+#REF!)/#REF!*#REF!,2)</f>
        <v>281.67</v>
      </c>
      <c r="AO139" s="44">
        <f t="shared" si="63"/>
        <v>36.770000000000003</v>
      </c>
      <c r="AP139" s="44">
        <f t="shared" si="64"/>
        <v>270.86</v>
      </c>
      <c r="AQ139" s="44">
        <f t="shared" si="65"/>
        <v>35.36</v>
      </c>
    </row>
    <row r="140" spans="1:43">
      <c r="A140" s="53" t="str">
        <f>#REF!</f>
        <v>泰宁县朱口中心卫生院</v>
      </c>
      <c r="B140" s="46">
        <f>ROUND(#REF!/10000,2)</f>
        <v>18.170000000000002</v>
      </c>
      <c r="C140" s="49">
        <f t="shared" si="44"/>
        <v>7.49</v>
      </c>
      <c r="D140" s="46">
        <f>ROUND((#REF!+#REF!+#REF!+#REF!+#REF!+#REF!+#REF!)/10000,2)</f>
        <v>5.14</v>
      </c>
      <c r="E140" s="50">
        <f t="shared" si="45"/>
        <v>28.29</v>
      </c>
      <c r="F140" s="46">
        <f t="shared" si="46"/>
        <v>2.35</v>
      </c>
      <c r="G140" s="50">
        <f t="shared" si="47"/>
        <v>12.93</v>
      </c>
      <c r="H140" s="51">
        <f t="shared" si="48"/>
        <v>2.4500000000000002</v>
      </c>
      <c r="I140" s="56">
        <f t="shared" si="49"/>
        <v>13.48</v>
      </c>
      <c r="J140" s="56">
        <f>ROUND((#REF!+#REF!)/10000,2)</f>
        <v>0.3</v>
      </c>
      <c r="K140" s="56">
        <f t="shared" si="50"/>
        <v>1.65</v>
      </c>
      <c r="L140" s="56">
        <f>ROUND((#REF!+#REF!)/10000,2)</f>
        <v>2.15</v>
      </c>
      <c r="M140" s="56">
        <f t="shared" si="51"/>
        <v>11.83</v>
      </c>
      <c r="N140" s="46">
        <f>ROUND((#REF!+#REF!)/10000,2)</f>
        <v>7.84</v>
      </c>
      <c r="O140" s="50">
        <f t="shared" si="52"/>
        <v>43.15</v>
      </c>
      <c r="P140" s="50">
        <f>ROUND((#REF!+#REF!)/10000,2)</f>
        <v>0.39</v>
      </c>
      <c r="Q140" s="50">
        <f t="shared" si="53"/>
        <v>2.15</v>
      </c>
      <c r="R140" s="44">
        <f>#REF!</f>
        <v>714.59</v>
      </c>
      <c r="S140" s="44">
        <f>#REF!</f>
        <v>1.2</v>
      </c>
      <c r="T140" s="46">
        <f>ROUND((#REF!/#REF!)*100,2)</f>
        <v>2.71</v>
      </c>
      <c r="U140" s="46">
        <f>#REF!</f>
        <v>11.48</v>
      </c>
      <c r="V140" s="44">
        <f>#REF!</f>
        <v>43.24</v>
      </c>
      <c r="W140" s="44">
        <f>#REF!</f>
        <v>22.01</v>
      </c>
      <c r="X140" s="44">
        <f t="shared" si="54"/>
        <v>50.9</v>
      </c>
      <c r="Y140" s="44">
        <f>ROUND(#REF!/#REF!,2)</f>
        <v>4.28</v>
      </c>
      <c r="Z140" s="44">
        <f t="shared" si="55"/>
        <v>9.9</v>
      </c>
      <c r="AA140" s="44">
        <f>ROUND(#REF!/#REF!,2)</f>
        <v>0.77</v>
      </c>
      <c r="AB140" s="44">
        <f t="shared" si="56"/>
        <v>1.78</v>
      </c>
      <c r="AC140" s="44">
        <f>ROUND((#REF!+#REF!+#REF!)/#REF!,2)</f>
        <v>12.67</v>
      </c>
      <c r="AD140" s="44">
        <f t="shared" si="57"/>
        <v>29.3</v>
      </c>
      <c r="AE140" s="44">
        <f t="shared" si="58"/>
        <v>3.51</v>
      </c>
      <c r="AF140" s="44">
        <f t="shared" si="59"/>
        <v>8.1199999999999992</v>
      </c>
      <c r="AG140" s="44">
        <f>#REF!</f>
        <v>857.51</v>
      </c>
      <c r="AH140" s="44">
        <f>#REF!</f>
        <v>246.97</v>
      </c>
      <c r="AI140" s="44">
        <f t="shared" si="60"/>
        <v>28.8</v>
      </c>
      <c r="AJ140" s="44">
        <f>ROUND(#REF!/#REF!*#REF!,2)</f>
        <v>131.77000000000001</v>
      </c>
      <c r="AK140" s="44">
        <f t="shared" si="61"/>
        <v>15.37</v>
      </c>
      <c r="AL140" s="44">
        <f>ROUND(#REF!/#REF!*#REF!,2)</f>
        <v>11.47</v>
      </c>
      <c r="AM140" s="44">
        <f t="shared" si="62"/>
        <v>1.34</v>
      </c>
      <c r="AN140" s="44">
        <f>ROUND((#REF!+#REF!+#REF!+#REF!)/#REF!*#REF!,2)</f>
        <v>226.93</v>
      </c>
      <c r="AO140" s="44">
        <f t="shared" si="63"/>
        <v>26.46</v>
      </c>
      <c r="AP140" s="44">
        <f t="shared" si="64"/>
        <v>240.37</v>
      </c>
      <c r="AQ140" s="44">
        <f t="shared" si="65"/>
        <v>28.03</v>
      </c>
    </row>
    <row r="141" spans="1:43" ht="24">
      <c r="A141" s="53" t="str">
        <f>#REF!</f>
        <v>建宁县城区社区卫生医疗服务中心</v>
      </c>
      <c r="B141" s="46">
        <f>ROUND(#REF!/10000,2)</f>
        <v>11.5</v>
      </c>
      <c r="C141" s="49">
        <f t="shared" si="44"/>
        <v>6.22</v>
      </c>
      <c r="D141" s="46">
        <f>ROUND((#REF!+#REF!+#REF!+#REF!+#REF!+#REF!+#REF!)/10000,2)</f>
        <v>3.42</v>
      </c>
      <c r="E141" s="50">
        <f t="shared" si="45"/>
        <v>29.74</v>
      </c>
      <c r="F141" s="46">
        <f t="shared" si="46"/>
        <v>2.8</v>
      </c>
      <c r="G141" s="50">
        <f t="shared" si="47"/>
        <v>24.35</v>
      </c>
      <c r="H141" s="51">
        <f t="shared" si="48"/>
        <v>1.67</v>
      </c>
      <c r="I141" s="56">
        <f t="shared" si="49"/>
        <v>14.52</v>
      </c>
      <c r="J141" s="56">
        <f>ROUND((#REF!+#REF!)/10000,2)</f>
        <v>0</v>
      </c>
      <c r="K141" s="56">
        <f t="shared" si="50"/>
        <v>0</v>
      </c>
      <c r="L141" s="56">
        <f>ROUND((#REF!+#REF!)/10000,2)</f>
        <v>1.67</v>
      </c>
      <c r="M141" s="56">
        <f t="shared" si="51"/>
        <v>14.52</v>
      </c>
      <c r="N141" s="46">
        <f>ROUND((#REF!+#REF!)/10000,2)</f>
        <v>3.6</v>
      </c>
      <c r="O141" s="50">
        <f t="shared" si="52"/>
        <v>31.3</v>
      </c>
      <c r="P141" s="50">
        <f>ROUND((#REF!+#REF!)/10000,2)</f>
        <v>0.01</v>
      </c>
      <c r="Q141" s="50">
        <f t="shared" si="53"/>
        <v>0.09</v>
      </c>
      <c r="R141" s="44">
        <f>#REF!</f>
        <v>175.68</v>
      </c>
      <c r="S141" s="44">
        <f>#REF!</f>
        <v>5.23</v>
      </c>
      <c r="T141" s="46">
        <f>ROUND((#REF!/#REF!)*100,2)</f>
        <v>3.45</v>
      </c>
      <c r="U141" s="46">
        <f>#REF!</f>
        <v>43.87</v>
      </c>
      <c r="V141" s="44">
        <f>#REF!</f>
        <v>44.54</v>
      </c>
      <c r="W141" s="44">
        <f>#REF!</f>
        <v>18.59</v>
      </c>
      <c r="X141" s="44">
        <f t="shared" si="54"/>
        <v>41.74</v>
      </c>
      <c r="Y141" s="44">
        <f>ROUND(#REF!/#REF!,2)</f>
        <v>0.37</v>
      </c>
      <c r="Z141" s="44">
        <f t="shared" si="55"/>
        <v>0.83</v>
      </c>
      <c r="AA141" s="44">
        <f>ROUND(#REF!/#REF!,2)</f>
        <v>0</v>
      </c>
      <c r="AB141" s="44">
        <f t="shared" si="56"/>
        <v>0</v>
      </c>
      <c r="AC141" s="44">
        <f>ROUND((#REF!+#REF!+#REF!)/#REF!,2)</f>
        <v>15.45</v>
      </c>
      <c r="AD141" s="44">
        <f t="shared" si="57"/>
        <v>34.69</v>
      </c>
      <c r="AE141" s="44">
        <f t="shared" si="58"/>
        <v>10.130000000000001</v>
      </c>
      <c r="AF141" s="44">
        <f t="shared" si="59"/>
        <v>22.74</v>
      </c>
      <c r="AG141" s="44">
        <f>#REF!</f>
        <v>918.81</v>
      </c>
      <c r="AH141" s="44">
        <f>#REF!</f>
        <v>152.66</v>
      </c>
      <c r="AI141" s="44">
        <f t="shared" si="60"/>
        <v>16.61</v>
      </c>
      <c r="AJ141" s="44">
        <f>ROUND(#REF!/#REF!*#REF!,2)</f>
        <v>310.64999999999998</v>
      </c>
      <c r="AK141" s="44">
        <f t="shared" si="61"/>
        <v>33.81</v>
      </c>
      <c r="AL141" s="44">
        <f>ROUND(#REF!/#REF!*#REF!,2)</f>
        <v>0</v>
      </c>
      <c r="AM141" s="44">
        <f t="shared" si="62"/>
        <v>0</v>
      </c>
      <c r="AN141" s="44">
        <f>ROUND((#REF!+#REF!+#REF!+#REF!)/#REF!*#REF!,2)</f>
        <v>209.07</v>
      </c>
      <c r="AO141" s="44">
        <f t="shared" si="63"/>
        <v>22.75</v>
      </c>
      <c r="AP141" s="44">
        <f t="shared" si="64"/>
        <v>246.43</v>
      </c>
      <c r="AQ141" s="44">
        <f t="shared" si="65"/>
        <v>26.83</v>
      </c>
    </row>
    <row r="142" spans="1:43">
      <c r="A142" s="53" t="str">
        <f>#REF!</f>
        <v>建宁县黄埠乡卫生院</v>
      </c>
      <c r="B142" s="46">
        <f>ROUND(#REF!/10000,2)</f>
        <v>9.58</v>
      </c>
      <c r="C142" s="49">
        <f t="shared" si="44"/>
        <v>3.57</v>
      </c>
      <c r="D142" s="46">
        <f>ROUND((#REF!+#REF!+#REF!+#REF!+#REF!+#REF!+#REF!)/10000,2)</f>
        <v>2.78</v>
      </c>
      <c r="E142" s="50">
        <f t="shared" si="45"/>
        <v>29.02</v>
      </c>
      <c r="F142" s="46">
        <f t="shared" si="46"/>
        <v>0.79</v>
      </c>
      <c r="G142" s="50">
        <f t="shared" si="47"/>
        <v>8.25</v>
      </c>
      <c r="H142" s="51">
        <f t="shared" si="48"/>
        <v>1.02</v>
      </c>
      <c r="I142" s="56">
        <f t="shared" si="49"/>
        <v>10.65</v>
      </c>
      <c r="J142" s="56">
        <f>ROUND((#REF!+#REF!)/10000,2)</f>
        <v>0.16</v>
      </c>
      <c r="K142" s="56">
        <f t="shared" si="50"/>
        <v>1.67</v>
      </c>
      <c r="L142" s="56">
        <f>ROUND((#REF!+#REF!)/10000,2)</f>
        <v>0.86</v>
      </c>
      <c r="M142" s="56">
        <f t="shared" si="51"/>
        <v>8.98</v>
      </c>
      <c r="N142" s="46">
        <f>ROUND((#REF!+#REF!)/10000,2)</f>
        <v>4.9800000000000004</v>
      </c>
      <c r="O142" s="50">
        <f t="shared" si="52"/>
        <v>51.98</v>
      </c>
      <c r="P142" s="50">
        <f>ROUND((#REF!+#REF!)/10000,2)</f>
        <v>0.01</v>
      </c>
      <c r="Q142" s="50">
        <f t="shared" si="53"/>
        <v>0.1</v>
      </c>
      <c r="R142" s="44">
        <f>#REF!</f>
        <v>116.68</v>
      </c>
      <c r="S142" s="44">
        <f>#REF!</f>
        <v>5.37</v>
      </c>
      <c r="T142" s="46">
        <f>ROUND((#REF!/#REF!)*100,2)</f>
        <v>4.8499999999999996</v>
      </c>
      <c r="U142" s="46">
        <f>#REF!</f>
        <v>58.92</v>
      </c>
      <c r="V142" s="44">
        <f>#REF!</f>
        <v>60.68</v>
      </c>
      <c r="W142" s="44">
        <f>#REF!</f>
        <v>38.47</v>
      </c>
      <c r="X142" s="44">
        <f t="shared" si="54"/>
        <v>63.4</v>
      </c>
      <c r="Y142" s="44">
        <f>ROUND(#REF!/#REF!,2)</f>
        <v>2.92</v>
      </c>
      <c r="Z142" s="44">
        <f t="shared" si="55"/>
        <v>4.8099999999999996</v>
      </c>
      <c r="AA142" s="44">
        <f>ROUND(#REF!/#REF!,2)</f>
        <v>0.62</v>
      </c>
      <c r="AB142" s="44">
        <f t="shared" si="56"/>
        <v>1.02</v>
      </c>
      <c r="AC142" s="44">
        <f>ROUND((#REF!+#REF!+#REF!)/#REF!,2)</f>
        <v>17</v>
      </c>
      <c r="AD142" s="44">
        <f t="shared" si="57"/>
        <v>28.02</v>
      </c>
      <c r="AE142" s="44">
        <f t="shared" si="58"/>
        <v>1.67</v>
      </c>
      <c r="AF142" s="44">
        <f t="shared" si="59"/>
        <v>2.75</v>
      </c>
      <c r="AG142" s="44">
        <f>#REF!</f>
        <v>626.57000000000005</v>
      </c>
      <c r="AH142" s="44">
        <f>#REF!</f>
        <v>182.37</v>
      </c>
      <c r="AI142" s="44">
        <f t="shared" si="60"/>
        <v>29.11</v>
      </c>
      <c r="AJ142" s="44">
        <f>ROUND(#REF!/#REF!*#REF!,2)</f>
        <v>108.94</v>
      </c>
      <c r="AK142" s="44">
        <f t="shared" si="61"/>
        <v>17.39</v>
      </c>
      <c r="AL142" s="44">
        <f>ROUND(#REF!/#REF!*#REF!,2)</f>
        <v>18.149999999999999</v>
      </c>
      <c r="AM142" s="44">
        <f t="shared" si="62"/>
        <v>2.9</v>
      </c>
      <c r="AN142" s="44">
        <f>ROUND((#REF!+#REF!+#REF!+#REF!)/#REF!*#REF!,2)</f>
        <v>193.54</v>
      </c>
      <c r="AO142" s="44">
        <f t="shared" si="63"/>
        <v>30.89</v>
      </c>
      <c r="AP142" s="44">
        <f t="shared" si="64"/>
        <v>123.57</v>
      </c>
      <c r="AQ142" s="44">
        <f t="shared" si="65"/>
        <v>19.71</v>
      </c>
    </row>
    <row r="143" spans="1:43">
      <c r="A143" s="53" t="str">
        <f>#REF!</f>
        <v>建宁县黄坊乡卫生院</v>
      </c>
      <c r="B143" s="46">
        <f>ROUND(#REF!/10000,2)</f>
        <v>5.2</v>
      </c>
      <c r="C143" s="49">
        <f t="shared" si="44"/>
        <v>2.39</v>
      </c>
      <c r="D143" s="46">
        <f>ROUND((#REF!+#REF!+#REF!+#REF!+#REF!+#REF!+#REF!)/10000,2)</f>
        <v>1.34</v>
      </c>
      <c r="E143" s="50">
        <f t="shared" si="45"/>
        <v>25.77</v>
      </c>
      <c r="F143" s="46">
        <f t="shared" si="46"/>
        <v>1.05</v>
      </c>
      <c r="G143" s="50">
        <f t="shared" si="47"/>
        <v>20.190000000000001</v>
      </c>
      <c r="H143" s="51">
        <f t="shared" si="48"/>
        <v>0.76</v>
      </c>
      <c r="I143" s="56">
        <f t="shared" si="49"/>
        <v>14.62</v>
      </c>
      <c r="J143" s="56">
        <f>ROUND((#REF!+#REF!)/10000,2)</f>
        <v>0.05</v>
      </c>
      <c r="K143" s="56">
        <f t="shared" si="50"/>
        <v>0.96</v>
      </c>
      <c r="L143" s="56">
        <f>ROUND((#REF!+#REF!)/10000,2)</f>
        <v>0.71</v>
      </c>
      <c r="M143" s="56">
        <f t="shared" si="51"/>
        <v>13.65</v>
      </c>
      <c r="N143" s="46">
        <f>ROUND((#REF!+#REF!)/10000,2)</f>
        <v>2.0499999999999998</v>
      </c>
      <c r="O143" s="50">
        <f t="shared" si="52"/>
        <v>39.42</v>
      </c>
      <c r="P143" s="50">
        <f>ROUND((#REF!+#REF!)/10000,2)</f>
        <v>0</v>
      </c>
      <c r="Q143" s="50">
        <f t="shared" si="53"/>
        <v>0</v>
      </c>
      <c r="R143" s="44">
        <f>#REF!</f>
        <v>189.6</v>
      </c>
      <c r="S143" s="44">
        <f>#REF!</f>
        <v>6.5</v>
      </c>
      <c r="T143" s="46">
        <f>ROUND((#REF!/#REF!)*100,2)</f>
        <v>4.3600000000000003</v>
      </c>
      <c r="U143" s="46">
        <f>#REF!</f>
        <v>31.45</v>
      </c>
      <c r="V143" s="44">
        <f>#REF!</f>
        <v>72.08</v>
      </c>
      <c r="W143" s="44">
        <f>#REF!</f>
        <v>41.85</v>
      </c>
      <c r="X143" s="44">
        <f t="shared" si="54"/>
        <v>58.06</v>
      </c>
      <c r="Y143" s="44">
        <f>ROUND(#REF!/#REF!,2)</f>
        <v>3.78</v>
      </c>
      <c r="Z143" s="44">
        <f t="shared" si="55"/>
        <v>5.24</v>
      </c>
      <c r="AA143" s="44">
        <f>ROUND(#REF!/#REF!,2)</f>
        <v>0.9</v>
      </c>
      <c r="AB143" s="44">
        <f t="shared" si="56"/>
        <v>1.25</v>
      </c>
      <c r="AC143" s="44">
        <f>ROUND((#REF!+#REF!+#REF!)/#REF!,2)</f>
        <v>22.38</v>
      </c>
      <c r="AD143" s="44">
        <f t="shared" si="57"/>
        <v>31.05</v>
      </c>
      <c r="AE143" s="44">
        <f t="shared" si="58"/>
        <v>3.17</v>
      </c>
      <c r="AF143" s="44">
        <f t="shared" si="59"/>
        <v>4.4000000000000004</v>
      </c>
      <c r="AG143" s="44">
        <f>#REF!</f>
        <v>1232.4000000000001</v>
      </c>
      <c r="AH143" s="44">
        <f>#REF!</f>
        <v>179.14</v>
      </c>
      <c r="AI143" s="44">
        <f t="shared" si="60"/>
        <v>14.54</v>
      </c>
      <c r="AJ143" s="44">
        <f>ROUND(#REF!/#REF!*#REF!,2)</f>
        <v>305.47000000000003</v>
      </c>
      <c r="AK143" s="44">
        <f t="shared" si="61"/>
        <v>24.79</v>
      </c>
      <c r="AL143" s="44">
        <f>ROUND(#REF!/#REF!*#REF!,2)</f>
        <v>6.78</v>
      </c>
      <c r="AM143" s="44">
        <f t="shared" si="62"/>
        <v>0.55000000000000004</v>
      </c>
      <c r="AN143" s="44">
        <f>ROUND((#REF!+#REF!+#REF!+#REF!)/#REF!*#REF!,2)</f>
        <v>229.33</v>
      </c>
      <c r="AO143" s="44">
        <f t="shared" si="63"/>
        <v>18.61</v>
      </c>
      <c r="AP143" s="44">
        <f t="shared" si="64"/>
        <v>511.68</v>
      </c>
      <c r="AQ143" s="44">
        <f t="shared" si="65"/>
        <v>41.51</v>
      </c>
    </row>
    <row r="144" spans="1:43" ht="24">
      <c r="A144" s="53" t="str">
        <f>#REF!</f>
        <v>建宁县均口镇中心卫生院</v>
      </c>
      <c r="B144" s="46">
        <f>ROUND(#REF!/10000,2)</f>
        <v>11.11</v>
      </c>
      <c r="C144" s="49">
        <f t="shared" si="44"/>
        <v>5.14</v>
      </c>
      <c r="D144" s="46">
        <f>ROUND((#REF!+#REF!+#REF!+#REF!+#REF!+#REF!+#REF!)/10000,2)</f>
        <v>2.9</v>
      </c>
      <c r="E144" s="50">
        <f t="shared" si="45"/>
        <v>26.1</v>
      </c>
      <c r="F144" s="46">
        <f t="shared" si="46"/>
        <v>2.2400000000000002</v>
      </c>
      <c r="G144" s="50">
        <f t="shared" si="47"/>
        <v>20.170000000000002</v>
      </c>
      <c r="H144" s="51">
        <f t="shared" si="48"/>
        <v>1.21</v>
      </c>
      <c r="I144" s="56">
        <f t="shared" si="49"/>
        <v>10.89</v>
      </c>
      <c r="J144" s="56">
        <f>ROUND((#REF!+#REF!)/10000,2)</f>
        <v>0.14000000000000001</v>
      </c>
      <c r="K144" s="56">
        <f t="shared" si="50"/>
        <v>1.26</v>
      </c>
      <c r="L144" s="56">
        <f>ROUND((#REF!+#REF!)/10000,2)</f>
        <v>1.07</v>
      </c>
      <c r="M144" s="56">
        <f t="shared" si="51"/>
        <v>9.6300000000000008</v>
      </c>
      <c r="N144" s="46">
        <f>ROUND((#REF!+#REF!)/10000,2)</f>
        <v>4.03</v>
      </c>
      <c r="O144" s="50">
        <f t="shared" si="52"/>
        <v>36.270000000000003</v>
      </c>
      <c r="P144" s="50">
        <f>ROUND((#REF!+#REF!)/10000,2)</f>
        <v>0.73</v>
      </c>
      <c r="Q144" s="50">
        <f t="shared" si="53"/>
        <v>6.57</v>
      </c>
      <c r="R144" s="44">
        <f>#REF!</f>
        <v>192.96</v>
      </c>
      <c r="S144" s="44">
        <f>#REF!</f>
        <v>3.47</v>
      </c>
      <c r="T144" s="46">
        <f>ROUND((#REF!/#REF!)*100,2)</f>
        <v>4.7699999999999996</v>
      </c>
      <c r="U144" s="46">
        <f>#REF!</f>
        <v>25.16</v>
      </c>
      <c r="V144" s="44">
        <f>#REF!</f>
        <v>85.79</v>
      </c>
      <c r="W144" s="44">
        <f>#REF!</f>
        <v>35.229999999999997</v>
      </c>
      <c r="X144" s="44">
        <f t="shared" si="54"/>
        <v>41.07</v>
      </c>
      <c r="Y144" s="44">
        <f>ROUND(#REF!/#REF!,2)</f>
        <v>4.91</v>
      </c>
      <c r="Z144" s="44">
        <f t="shared" si="55"/>
        <v>5.72</v>
      </c>
      <c r="AA144" s="44">
        <f>ROUND(#REF!/#REF!,2)</f>
        <v>0.95</v>
      </c>
      <c r="AB144" s="44">
        <f t="shared" si="56"/>
        <v>1.1100000000000001</v>
      </c>
      <c r="AC144" s="44">
        <f>ROUND((#REF!+#REF!+#REF!)/#REF!,2)</f>
        <v>24.43</v>
      </c>
      <c r="AD144" s="44">
        <f t="shared" si="57"/>
        <v>28.48</v>
      </c>
      <c r="AE144" s="44">
        <f t="shared" si="58"/>
        <v>20.27</v>
      </c>
      <c r="AF144" s="44">
        <f t="shared" si="59"/>
        <v>23.62</v>
      </c>
      <c r="AG144" s="44">
        <f>#REF!</f>
        <v>669.57</v>
      </c>
      <c r="AH144" s="44">
        <f>#REF!</f>
        <v>157.4</v>
      </c>
      <c r="AI144" s="44">
        <f t="shared" si="60"/>
        <v>23.51</v>
      </c>
      <c r="AJ144" s="44">
        <f>ROUND(#REF!/#REF!*#REF!,2)</f>
        <v>134.26</v>
      </c>
      <c r="AK144" s="44">
        <f t="shared" si="61"/>
        <v>20.05</v>
      </c>
      <c r="AL144" s="44">
        <f>ROUND(#REF!/#REF!*#REF!,2)</f>
        <v>11.44</v>
      </c>
      <c r="AM144" s="44">
        <f t="shared" si="62"/>
        <v>1.71</v>
      </c>
      <c r="AN144" s="44">
        <f>ROUND((#REF!+#REF!+#REF!+#REF!)/#REF!*#REF!,2)</f>
        <v>131.62</v>
      </c>
      <c r="AO144" s="44">
        <f t="shared" si="63"/>
        <v>19.66</v>
      </c>
      <c r="AP144" s="44">
        <f t="shared" si="64"/>
        <v>234.85</v>
      </c>
      <c r="AQ144" s="44">
        <f t="shared" si="65"/>
        <v>35.07</v>
      </c>
    </row>
    <row r="145" spans="1:43">
      <c r="A145" s="53" t="str">
        <f>#REF!</f>
        <v>建宁县客坊乡卫生院</v>
      </c>
      <c r="B145" s="46">
        <f>ROUND(#REF!/10000,2)</f>
        <v>5.63</v>
      </c>
      <c r="C145" s="49">
        <f t="shared" si="44"/>
        <v>3.36</v>
      </c>
      <c r="D145" s="46">
        <f>ROUND((#REF!+#REF!+#REF!+#REF!+#REF!+#REF!+#REF!)/10000,2)</f>
        <v>2.1800000000000002</v>
      </c>
      <c r="E145" s="50">
        <f t="shared" si="45"/>
        <v>38.72</v>
      </c>
      <c r="F145" s="46">
        <f t="shared" si="46"/>
        <v>1.18</v>
      </c>
      <c r="G145" s="50">
        <f t="shared" si="47"/>
        <v>20.96</v>
      </c>
      <c r="H145" s="51">
        <f t="shared" si="48"/>
        <v>0.17</v>
      </c>
      <c r="I145" s="56">
        <f t="shared" si="49"/>
        <v>3.02</v>
      </c>
      <c r="J145" s="56">
        <f>ROUND((#REF!+#REF!)/10000,2)</f>
        <v>0</v>
      </c>
      <c r="K145" s="56">
        <f t="shared" si="50"/>
        <v>0</v>
      </c>
      <c r="L145" s="56">
        <f>ROUND((#REF!+#REF!)/10000,2)</f>
        <v>0.17</v>
      </c>
      <c r="M145" s="56">
        <f t="shared" si="51"/>
        <v>3.02</v>
      </c>
      <c r="N145" s="46">
        <f>ROUND((#REF!+#REF!)/10000,2)</f>
        <v>2.1</v>
      </c>
      <c r="O145" s="50">
        <f t="shared" si="52"/>
        <v>37.299999999999997</v>
      </c>
      <c r="P145" s="50">
        <f>ROUND((#REF!+#REF!)/10000,2)</f>
        <v>0</v>
      </c>
      <c r="Q145" s="50">
        <f t="shared" si="53"/>
        <v>0</v>
      </c>
      <c r="R145" s="44">
        <f>#REF!</f>
        <v>89.99</v>
      </c>
      <c r="S145" s="44">
        <f>#REF!</f>
        <v>6</v>
      </c>
      <c r="T145" s="46">
        <f>ROUND((#REF!/#REF!)*100,2)</f>
        <v>0.61</v>
      </c>
      <c r="U145" s="46">
        <f>#REF!</f>
        <v>8.06</v>
      </c>
      <c r="V145" s="44">
        <f>#REF!</f>
        <v>65.430000000000007</v>
      </c>
      <c r="W145" s="44">
        <f>#REF!</f>
        <v>24.69</v>
      </c>
      <c r="X145" s="44">
        <f t="shared" si="54"/>
        <v>37.729999999999997</v>
      </c>
      <c r="Y145" s="44">
        <f>ROUND(#REF!/#REF!,2)</f>
        <v>1.86</v>
      </c>
      <c r="Z145" s="44">
        <f t="shared" si="55"/>
        <v>2.84</v>
      </c>
      <c r="AA145" s="44">
        <f>ROUND(#REF!/#REF!,2)</f>
        <v>0.05</v>
      </c>
      <c r="AB145" s="44">
        <f t="shared" si="56"/>
        <v>0.08</v>
      </c>
      <c r="AC145" s="44">
        <f>ROUND((#REF!+#REF!+#REF!)/#REF!,2)</f>
        <v>25.15</v>
      </c>
      <c r="AD145" s="44">
        <f t="shared" si="57"/>
        <v>38.44</v>
      </c>
      <c r="AE145" s="44">
        <f t="shared" si="58"/>
        <v>13.68</v>
      </c>
      <c r="AF145" s="44">
        <f t="shared" si="59"/>
        <v>20.91</v>
      </c>
      <c r="AG145" s="44">
        <f>#REF!</f>
        <v>539.94000000000005</v>
      </c>
      <c r="AH145" s="44">
        <f>#REF!</f>
        <v>141.72</v>
      </c>
      <c r="AI145" s="44">
        <f t="shared" si="60"/>
        <v>26.25</v>
      </c>
      <c r="AJ145" s="44">
        <f>ROUND(#REF!/#REF!*#REF!,2)</f>
        <v>38.4</v>
      </c>
      <c r="AK145" s="44">
        <f t="shared" si="61"/>
        <v>7.11</v>
      </c>
      <c r="AL145" s="44">
        <f>ROUND(#REF!/#REF!*#REF!,2)</f>
        <v>0</v>
      </c>
      <c r="AM145" s="44">
        <f t="shared" si="62"/>
        <v>0</v>
      </c>
      <c r="AN145" s="44">
        <f>ROUND((#REF!+#REF!+#REF!+#REF!)/#REF!*#REF!,2)</f>
        <v>244</v>
      </c>
      <c r="AO145" s="44">
        <f t="shared" si="63"/>
        <v>45.19</v>
      </c>
      <c r="AP145" s="44">
        <f t="shared" si="64"/>
        <v>115.82</v>
      </c>
      <c r="AQ145" s="44">
        <f t="shared" si="65"/>
        <v>21.45</v>
      </c>
    </row>
    <row r="146" spans="1:43" ht="24">
      <c r="A146" s="53" t="str">
        <f>#REF!</f>
        <v>建宁县里心镇中心卫生院</v>
      </c>
      <c r="B146" s="46">
        <f>ROUND(#REF!/10000,2)</f>
        <v>10.1</v>
      </c>
      <c r="C146" s="49">
        <f t="shared" si="44"/>
        <v>3.24</v>
      </c>
      <c r="D146" s="46">
        <f>ROUND((#REF!+#REF!+#REF!+#REF!+#REF!+#REF!+#REF!)/10000,2)</f>
        <v>2.15</v>
      </c>
      <c r="E146" s="50">
        <f t="shared" si="45"/>
        <v>21.29</v>
      </c>
      <c r="F146" s="46">
        <f t="shared" si="46"/>
        <v>1.0900000000000001</v>
      </c>
      <c r="G146" s="50">
        <f t="shared" si="47"/>
        <v>10.79</v>
      </c>
      <c r="H146" s="51">
        <f t="shared" si="48"/>
        <v>0.53</v>
      </c>
      <c r="I146" s="56">
        <f t="shared" si="49"/>
        <v>5.25</v>
      </c>
      <c r="J146" s="56">
        <f>ROUND((#REF!+#REF!)/10000,2)</f>
        <v>0.03</v>
      </c>
      <c r="K146" s="56">
        <f t="shared" si="50"/>
        <v>0.3</v>
      </c>
      <c r="L146" s="56">
        <f>ROUND((#REF!+#REF!)/10000,2)</f>
        <v>0.5</v>
      </c>
      <c r="M146" s="56">
        <f t="shared" si="51"/>
        <v>4.95</v>
      </c>
      <c r="N146" s="46">
        <f>ROUND((#REF!+#REF!)/10000,2)</f>
        <v>6.03</v>
      </c>
      <c r="O146" s="50">
        <f t="shared" si="52"/>
        <v>59.7</v>
      </c>
      <c r="P146" s="50">
        <f>ROUND((#REF!+#REF!)/10000,2)</f>
        <v>0.3</v>
      </c>
      <c r="Q146" s="50">
        <f t="shared" si="53"/>
        <v>2.97</v>
      </c>
      <c r="R146" s="44">
        <f>#REF!</f>
        <v>125.24</v>
      </c>
      <c r="S146" s="44">
        <f>#REF!</f>
        <v>5.82</v>
      </c>
      <c r="T146" s="46">
        <f>ROUND((#REF!/#REF!)*100,2)</f>
        <v>0.72</v>
      </c>
      <c r="U146" s="46">
        <f>#REF!</f>
        <v>10.32</v>
      </c>
      <c r="V146" s="44">
        <f>#REF!</f>
        <v>60.56</v>
      </c>
      <c r="W146" s="44">
        <f>#REF!</f>
        <v>37.17</v>
      </c>
      <c r="X146" s="44">
        <f t="shared" si="54"/>
        <v>61.38</v>
      </c>
      <c r="Y146" s="44">
        <f>ROUND(#REF!/#REF!,2)</f>
        <v>2.59</v>
      </c>
      <c r="Z146" s="44">
        <f t="shared" si="55"/>
        <v>4.28</v>
      </c>
      <c r="AA146" s="44">
        <f>ROUND(#REF!/#REF!,2)</f>
        <v>0.16</v>
      </c>
      <c r="AB146" s="44">
        <f t="shared" si="56"/>
        <v>0.26</v>
      </c>
      <c r="AC146" s="44">
        <f>ROUND((#REF!+#REF!+#REF!)/#REF!,2)</f>
        <v>12.51</v>
      </c>
      <c r="AD146" s="44">
        <f t="shared" si="57"/>
        <v>20.66</v>
      </c>
      <c r="AE146" s="44">
        <f t="shared" si="58"/>
        <v>8.1300000000000008</v>
      </c>
      <c r="AF146" s="44">
        <f t="shared" si="59"/>
        <v>13.42</v>
      </c>
      <c r="AG146" s="44">
        <f>#REF!</f>
        <v>728.9</v>
      </c>
      <c r="AH146" s="44">
        <f>#REF!</f>
        <v>298.62</v>
      </c>
      <c r="AI146" s="44">
        <f t="shared" si="60"/>
        <v>40.97</v>
      </c>
      <c r="AJ146" s="44">
        <f>ROUND(#REF!/#REF!*#REF!,2)</f>
        <v>96.21</v>
      </c>
      <c r="AK146" s="44">
        <f t="shared" si="61"/>
        <v>13.2</v>
      </c>
      <c r="AL146" s="44">
        <f>ROUND(#REF!/#REF!*#REF!,2)</f>
        <v>8.73</v>
      </c>
      <c r="AM146" s="44">
        <f t="shared" si="62"/>
        <v>1.2</v>
      </c>
      <c r="AN146" s="44">
        <f>ROUND((#REF!+#REF!+#REF!+#REF!)/#REF!*#REF!,2)</f>
        <v>209.52</v>
      </c>
      <c r="AO146" s="44">
        <f t="shared" si="63"/>
        <v>28.74</v>
      </c>
      <c r="AP146" s="44">
        <f t="shared" si="64"/>
        <v>115.82</v>
      </c>
      <c r="AQ146" s="44">
        <f t="shared" si="65"/>
        <v>15.89</v>
      </c>
    </row>
    <row r="147" spans="1:43">
      <c r="A147" s="53" t="str">
        <f>#REF!</f>
        <v>建宁县濉溪镇卫生院</v>
      </c>
      <c r="B147" s="46">
        <f>ROUND(#REF!/10000,2)</f>
        <v>4.8</v>
      </c>
      <c r="C147" s="49">
        <f t="shared" si="44"/>
        <v>1.04</v>
      </c>
      <c r="D147" s="46">
        <f>ROUND((#REF!+#REF!+#REF!+#REF!+#REF!+#REF!+#REF!)/10000,2)</f>
        <v>1.03</v>
      </c>
      <c r="E147" s="50">
        <f t="shared" si="45"/>
        <v>21.46</v>
      </c>
      <c r="F147" s="46">
        <f t="shared" si="46"/>
        <v>9.9999999999995596E-3</v>
      </c>
      <c r="G147" s="50">
        <f t="shared" si="47"/>
        <v>0.20000000000001</v>
      </c>
      <c r="H147" s="51">
        <f t="shared" si="48"/>
        <v>7.0000000000000007E-2</v>
      </c>
      <c r="I147" s="56">
        <f t="shared" si="49"/>
        <v>1.46</v>
      </c>
      <c r="J147" s="56">
        <f>ROUND((#REF!+#REF!)/10000,2)</f>
        <v>7.0000000000000007E-2</v>
      </c>
      <c r="K147" s="56">
        <f t="shared" si="50"/>
        <v>1.46</v>
      </c>
      <c r="L147" s="56">
        <f>ROUND((#REF!+#REF!)/10000,2)</f>
        <v>0</v>
      </c>
      <c r="M147" s="56">
        <f t="shared" si="51"/>
        <v>0</v>
      </c>
      <c r="N147" s="46">
        <f>ROUND((#REF!+#REF!)/10000,2)</f>
        <v>3.69</v>
      </c>
      <c r="O147" s="50">
        <f t="shared" si="52"/>
        <v>76.88</v>
      </c>
      <c r="P147" s="50">
        <f>ROUND((#REF!+#REF!)/10000,2)</f>
        <v>0</v>
      </c>
      <c r="Q147" s="50">
        <f t="shared" si="53"/>
        <v>0</v>
      </c>
      <c r="R147" s="44" t="e">
        <f>#REF!</f>
        <v>#DIV/0!</v>
      </c>
      <c r="S147" s="44" t="e">
        <f>#REF!</f>
        <v>#DIV/0!</v>
      </c>
      <c r="T147" s="46">
        <f>ROUND((#REF!/#REF!)*100,2)</f>
        <v>0</v>
      </c>
      <c r="U147" s="46" t="e">
        <f>#REF!</f>
        <v>#DIV/0!</v>
      </c>
      <c r="V147" s="44">
        <f>#REF!</f>
        <v>27.18</v>
      </c>
      <c r="W147" s="44">
        <f>#REF!</f>
        <v>20.93</v>
      </c>
      <c r="X147" s="44">
        <f t="shared" si="54"/>
        <v>77.010000000000005</v>
      </c>
      <c r="Y147" s="44">
        <f>ROUND(#REF!/#REF!,2)</f>
        <v>0</v>
      </c>
      <c r="Z147" s="44">
        <f t="shared" si="55"/>
        <v>0</v>
      </c>
      <c r="AA147" s="44">
        <f>ROUND(#REF!/#REF!,2)</f>
        <v>0.42</v>
      </c>
      <c r="AB147" s="44">
        <f t="shared" si="56"/>
        <v>1.55</v>
      </c>
      <c r="AC147" s="44">
        <f>ROUND((#REF!+#REF!+#REF!)/#REF!,2)</f>
        <v>5.84</v>
      </c>
      <c r="AD147" s="44">
        <f t="shared" si="57"/>
        <v>21.49</v>
      </c>
      <c r="AE147" s="44">
        <v>0</v>
      </c>
      <c r="AF147" s="44">
        <v>0</v>
      </c>
      <c r="AG147" s="44" t="e">
        <f>#REF!</f>
        <v>#DIV/0!</v>
      </c>
      <c r="AH147" s="44" t="e">
        <f>#REF!</f>
        <v>#DIV/0!</v>
      </c>
      <c r="AI147" s="44" t="e">
        <f t="shared" si="60"/>
        <v>#DIV/0!</v>
      </c>
      <c r="AJ147" s="44" t="e">
        <f>ROUND(#REF!/#REF!*#REF!,2)</f>
        <v>#DIV/0!</v>
      </c>
      <c r="AK147" s="44" t="e">
        <f t="shared" si="61"/>
        <v>#DIV/0!</v>
      </c>
      <c r="AL147" s="44" t="e">
        <f>ROUND(#REF!/#REF!*#REF!,2)</f>
        <v>#DIV/0!</v>
      </c>
      <c r="AM147" s="44" t="e">
        <f t="shared" si="62"/>
        <v>#DIV/0!</v>
      </c>
      <c r="AN147" s="44" t="e">
        <f>ROUND((#REF!+#REF!+#REF!+#REF!)/#REF!*#REF!,2)</f>
        <v>#DIV/0!</v>
      </c>
      <c r="AO147" s="44" t="e">
        <f t="shared" si="63"/>
        <v>#DIV/0!</v>
      </c>
      <c r="AP147" s="44" t="e">
        <f t="shared" si="64"/>
        <v>#DIV/0!</v>
      </c>
      <c r="AQ147" s="44" t="e">
        <f t="shared" si="65"/>
        <v>#DIV/0!</v>
      </c>
    </row>
    <row r="148" spans="1:43">
      <c r="A148" s="53" t="str">
        <f>#REF!</f>
        <v>建宁县溪源乡卫生院</v>
      </c>
      <c r="B148" s="46">
        <f>ROUND(#REF!/10000,2)</f>
        <v>8.16</v>
      </c>
      <c r="C148" s="49">
        <f t="shared" si="44"/>
        <v>3.43</v>
      </c>
      <c r="D148" s="46">
        <f>ROUND((#REF!+#REF!+#REF!+#REF!+#REF!+#REF!+#REF!)/10000,2)</f>
        <v>2.4900000000000002</v>
      </c>
      <c r="E148" s="50">
        <f t="shared" si="45"/>
        <v>30.51</v>
      </c>
      <c r="F148" s="46">
        <f t="shared" si="46"/>
        <v>0.94</v>
      </c>
      <c r="G148" s="50">
        <f t="shared" si="47"/>
        <v>11.53</v>
      </c>
      <c r="H148" s="51">
        <f t="shared" si="48"/>
        <v>0.49</v>
      </c>
      <c r="I148" s="56">
        <f t="shared" si="49"/>
        <v>6</v>
      </c>
      <c r="J148" s="56">
        <f>ROUND((#REF!+#REF!)/10000,2)</f>
        <v>0.06</v>
      </c>
      <c r="K148" s="56">
        <f t="shared" si="50"/>
        <v>0.74</v>
      </c>
      <c r="L148" s="56">
        <f>ROUND((#REF!+#REF!)/10000,2)</f>
        <v>0.43</v>
      </c>
      <c r="M148" s="56">
        <f t="shared" si="51"/>
        <v>5.27</v>
      </c>
      <c r="N148" s="46">
        <f>ROUND((#REF!+#REF!)/10000,2)</f>
        <v>4.24</v>
      </c>
      <c r="O148" s="50">
        <f t="shared" si="52"/>
        <v>51.96</v>
      </c>
      <c r="P148" s="50">
        <f>ROUND((#REF!+#REF!)/10000,2)</f>
        <v>0</v>
      </c>
      <c r="Q148" s="50">
        <f t="shared" si="53"/>
        <v>0</v>
      </c>
      <c r="R148" s="44">
        <f>#REF!</f>
        <v>150.76</v>
      </c>
      <c r="S148" s="44">
        <f>#REF!</f>
        <v>4.4800000000000004</v>
      </c>
      <c r="T148" s="51">
        <f>ROUND((#REF!/#REF!)*100,2)</f>
        <v>3.21</v>
      </c>
      <c r="U148" s="51">
        <f>#REF!</f>
        <v>20.97</v>
      </c>
      <c r="V148" s="44">
        <f>#REF!</f>
        <v>68.63</v>
      </c>
      <c r="W148" s="44">
        <f>#REF!</f>
        <v>40.68</v>
      </c>
      <c r="X148" s="44">
        <f t="shared" si="54"/>
        <v>59.27</v>
      </c>
      <c r="Y148" s="44">
        <f>ROUND(#REF!/#REF!,2)</f>
        <v>2.14</v>
      </c>
      <c r="Z148" s="44">
        <f t="shared" si="55"/>
        <v>3.12</v>
      </c>
      <c r="AA148" s="44">
        <f>ROUND(#REF!/#REF!,2)</f>
        <v>0.71</v>
      </c>
      <c r="AB148" s="44">
        <f t="shared" si="56"/>
        <v>1.03</v>
      </c>
      <c r="AC148" s="44">
        <f>ROUND((#REF!+#REF!+#REF!)/#REF!,2)</f>
        <v>23</v>
      </c>
      <c r="AD148" s="44">
        <f t="shared" si="57"/>
        <v>33.51</v>
      </c>
      <c r="AE148" s="44">
        <f>V148-W148-Y148-AA148-AC148</f>
        <v>2.0999999999999899</v>
      </c>
      <c r="AF148" s="44">
        <f>100-X148-Z148-AB148-AD148</f>
        <v>3.07</v>
      </c>
      <c r="AG148" s="44">
        <f>#REF!</f>
        <v>675.4</v>
      </c>
      <c r="AH148" s="44">
        <f>#REF!</f>
        <v>196.54</v>
      </c>
      <c r="AI148" s="44">
        <f t="shared" si="60"/>
        <v>29.1</v>
      </c>
      <c r="AJ148" s="44">
        <f>ROUND(#REF!/#REF!*#REF!,2)</f>
        <v>81.92</v>
      </c>
      <c r="AK148" s="44">
        <f t="shared" si="61"/>
        <v>12.13</v>
      </c>
      <c r="AL148" s="44">
        <f>ROUND(#REF!/#REF!*#REF!,2)</f>
        <v>0</v>
      </c>
      <c r="AM148" s="44">
        <f t="shared" si="62"/>
        <v>0</v>
      </c>
      <c r="AN148" s="44">
        <f>ROUND((#REF!+#REF!+#REF!+#REF!)/#REF!*#REF!,2)</f>
        <v>141.6</v>
      </c>
      <c r="AO148" s="44">
        <f t="shared" si="63"/>
        <v>20.97</v>
      </c>
      <c r="AP148" s="44">
        <f t="shared" si="64"/>
        <v>255.34</v>
      </c>
      <c r="AQ148" s="44">
        <f t="shared" si="65"/>
        <v>37.799999999999997</v>
      </c>
    </row>
    <row r="149" spans="1:43">
      <c r="A149" s="53" t="str">
        <f>#REF!</f>
        <v>建宁县伊家乡卫生院</v>
      </c>
      <c r="B149" s="46">
        <f>ROUND(#REF!/10000,2)</f>
        <v>10.61</v>
      </c>
      <c r="C149" s="49">
        <f t="shared" si="44"/>
        <v>3.53</v>
      </c>
      <c r="D149" s="46">
        <f>ROUND((#REF!+#REF!+#REF!+#REF!+#REF!+#REF!+#REF!)/10000,2)</f>
        <v>2.72</v>
      </c>
      <c r="E149" s="50">
        <f t="shared" si="45"/>
        <v>25.64</v>
      </c>
      <c r="F149" s="46">
        <f t="shared" si="46"/>
        <v>0.80999999999999905</v>
      </c>
      <c r="G149" s="50">
        <f t="shared" si="47"/>
        <v>7.6400000000000103</v>
      </c>
      <c r="H149" s="51">
        <f t="shared" si="48"/>
        <v>2.1</v>
      </c>
      <c r="I149" s="56">
        <f t="shared" si="49"/>
        <v>19.79</v>
      </c>
      <c r="J149" s="56">
        <f>ROUND((#REF!+#REF!)/10000,2)</f>
        <v>0.21</v>
      </c>
      <c r="K149" s="56">
        <f t="shared" si="50"/>
        <v>1.98</v>
      </c>
      <c r="L149" s="56">
        <f>ROUND((#REF!+#REF!)/10000,2)</f>
        <v>1.89</v>
      </c>
      <c r="M149" s="56">
        <f t="shared" si="51"/>
        <v>17.809999999999999</v>
      </c>
      <c r="N149" s="46">
        <f>ROUND((#REF!+#REF!)/10000,2)</f>
        <v>4.95</v>
      </c>
      <c r="O149" s="50">
        <f t="shared" si="52"/>
        <v>46.65</v>
      </c>
      <c r="P149" s="50">
        <f>ROUND((#REF!+#REF!)/10000,2)</f>
        <v>0.03</v>
      </c>
      <c r="Q149" s="50">
        <f t="shared" si="53"/>
        <v>0.28000000000000003</v>
      </c>
      <c r="R149" s="44">
        <f>#REF!</f>
        <v>180.83</v>
      </c>
      <c r="S149" s="44">
        <f>#REF!</f>
        <v>3.85</v>
      </c>
      <c r="T149" s="51">
        <f>ROUND((#REF!/#REF!)*100,2)</f>
        <v>4.21</v>
      </c>
      <c r="U149" s="51">
        <f>#REF!</f>
        <v>34.19</v>
      </c>
      <c r="V149" s="44">
        <f>#REF!</f>
        <v>51.91</v>
      </c>
      <c r="W149" s="44">
        <f>#REF!</f>
        <v>30.62</v>
      </c>
      <c r="X149" s="44">
        <f t="shared" si="54"/>
        <v>58.99</v>
      </c>
      <c r="Y149" s="44">
        <f>ROUND(#REF!/#REF!,2)</f>
        <v>3.22</v>
      </c>
      <c r="Z149" s="44">
        <f t="shared" si="55"/>
        <v>6.2</v>
      </c>
      <c r="AA149" s="44">
        <f>ROUND(#REF!/#REF!,2)</f>
        <v>0.37</v>
      </c>
      <c r="AB149" s="44">
        <f t="shared" si="56"/>
        <v>0.71</v>
      </c>
      <c r="AC149" s="44">
        <f>ROUND((#REF!+#REF!+#REF!)/#REF!,2)</f>
        <v>15.14</v>
      </c>
      <c r="AD149" s="44">
        <f t="shared" si="57"/>
        <v>29.17</v>
      </c>
      <c r="AE149" s="44">
        <f>V149-W149-Y149-AA149-AC149</f>
        <v>2.56</v>
      </c>
      <c r="AF149" s="44">
        <f>100-X149-Z149-AB149-AD149</f>
        <v>4.9299999999999899</v>
      </c>
      <c r="AG149" s="44">
        <f>#REF!</f>
        <v>696.2</v>
      </c>
      <c r="AH149" s="44">
        <f>#REF!</f>
        <v>172.94</v>
      </c>
      <c r="AI149" s="44">
        <f t="shared" si="60"/>
        <v>24.84</v>
      </c>
      <c r="AJ149" s="44">
        <f>ROUND(#REF!/#REF!*#REF!,2)</f>
        <v>266.27</v>
      </c>
      <c r="AK149" s="44">
        <f t="shared" si="61"/>
        <v>38.25</v>
      </c>
      <c r="AL149" s="44">
        <f>ROUND(#REF!/#REF!*#REF!,2)</f>
        <v>29.86</v>
      </c>
      <c r="AM149" s="44">
        <f t="shared" si="62"/>
        <v>4.29</v>
      </c>
      <c r="AN149" s="44">
        <f>ROUND((#REF!+#REF!+#REF!+#REF!)/#REF!*#REF!,2)</f>
        <v>134.75</v>
      </c>
      <c r="AO149" s="44">
        <f t="shared" si="63"/>
        <v>19.36</v>
      </c>
      <c r="AP149" s="44">
        <f t="shared" si="64"/>
        <v>92.38</v>
      </c>
      <c r="AQ149" s="44">
        <f t="shared" si="65"/>
        <v>13.26</v>
      </c>
    </row>
  </sheetData>
  <protectedRanges>
    <protectedRange sqref="B1:C1 V1" name="区域1" securityDescriptor=""/>
  </protectedRanges>
  <mergeCells count="46">
    <mergeCell ref="AP5:AP6"/>
    <mergeCell ref="AQ5:AQ6"/>
    <mergeCell ref="N4:O5"/>
    <mergeCell ref="P4:Q5"/>
    <mergeCell ref="AK5:AK6"/>
    <mergeCell ref="AL5:AL6"/>
    <mergeCell ref="AM5:AM6"/>
    <mergeCell ref="AN5:AN6"/>
    <mergeCell ref="AO5:AO6"/>
    <mergeCell ref="AF5:AF6"/>
    <mergeCell ref="AG4:AG6"/>
    <mergeCell ref="AH5:AH6"/>
    <mergeCell ref="AI5:AI6"/>
    <mergeCell ref="AJ5:AJ6"/>
    <mergeCell ref="H4:M4"/>
    <mergeCell ref="W4:AF4"/>
    <mergeCell ref="AH4:AQ4"/>
    <mergeCell ref="J5:M5"/>
    <mergeCell ref="A3:A6"/>
    <mergeCell ref="B4:B6"/>
    <mergeCell ref="C4:C6"/>
    <mergeCell ref="D4:D6"/>
    <mergeCell ref="E4:E6"/>
    <mergeCell ref="F4:F6"/>
    <mergeCell ref="G4:G6"/>
    <mergeCell ref="H5:H6"/>
    <mergeCell ref="I5:I6"/>
    <mergeCell ref="R3:R6"/>
    <mergeCell ref="S3:S6"/>
    <mergeCell ref="T3:T6"/>
    <mergeCell ref="B1:U1"/>
    <mergeCell ref="V1:AQ1"/>
    <mergeCell ref="B3:Q3"/>
    <mergeCell ref="V3:AF3"/>
    <mergeCell ref="AG3:AQ3"/>
    <mergeCell ref="U3:U6"/>
    <mergeCell ref="V4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honeticPr fontId="5" type="noConversion"/>
  <printOptions horizontalCentered="1" verticalCentered="1"/>
  <pageMargins left="0.51180555555555596" right="0.31388888888888899" top="0.27500000000000002" bottom="0.35416666666666702" header="0.196527777777778" footer="0.15625"/>
  <pageSetup paperSize="8" orientation="landscape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32"/>
  <sheetViews>
    <sheetView zoomScale="120" zoomScaleNormal="120" workbookViewId="0">
      <pane xSplit="1" ySplit="4" topLeftCell="B5" activePane="bottomRight" state="frozen"/>
      <selection pane="topRight"/>
      <selection pane="bottomLeft"/>
      <selection pane="bottomRight" activeCell="E8" sqref="E8"/>
    </sheetView>
  </sheetViews>
  <sheetFormatPr defaultColWidth="9" defaultRowHeight="14.25"/>
  <cols>
    <col min="1" max="1" width="11.25" style="27" customWidth="1"/>
    <col min="2" max="2" width="7.125" style="30" customWidth="1"/>
    <col min="3" max="3" width="7.25" style="27" customWidth="1"/>
    <col min="4" max="4" width="5.75" style="27" customWidth="1"/>
    <col min="5" max="5" width="6" style="27" customWidth="1"/>
    <col min="6" max="6" width="4.75" style="27" customWidth="1"/>
    <col min="7" max="7" width="6.625" style="27" customWidth="1"/>
    <col min="8" max="8" width="5.625" style="27" customWidth="1"/>
    <col min="9" max="9" width="5.5" style="27" customWidth="1"/>
    <col min="10" max="10" width="4.625" style="27" customWidth="1"/>
    <col min="11" max="11" width="5.75" style="27" customWidth="1"/>
    <col min="12" max="12" width="5.625" style="27" customWidth="1"/>
    <col min="13" max="13" width="6" style="30" customWidth="1"/>
    <col min="14" max="14" width="5.375" style="27" customWidth="1"/>
    <col min="15" max="16" width="5.5" style="27" customWidth="1"/>
    <col min="17" max="19" width="9" style="27" customWidth="1"/>
    <col min="20" max="20" width="9" style="31" customWidth="1"/>
    <col min="21" max="21" width="9" style="32" customWidth="1"/>
    <col min="22" max="16384" width="9" style="27"/>
  </cols>
  <sheetData>
    <row r="1" spans="1:20" ht="29.25" customHeight="1">
      <c r="A1" s="275" t="s">
        <v>85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pans="1:20" s="28" customFormat="1" ht="19.5" customHeight="1">
      <c r="A2" s="279" t="s">
        <v>1</v>
      </c>
      <c r="B2" s="281" t="s">
        <v>86</v>
      </c>
      <c r="C2" s="283" t="s">
        <v>87</v>
      </c>
      <c r="D2" s="285" t="s">
        <v>88</v>
      </c>
      <c r="E2" s="285" t="s">
        <v>89</v>
      </c>
      <c r="F2" s="285" t="s">
        <v>88</v>
      </c>
      <c r="G2" s="281" t="s">
        <v>90</v>
      </c>
      <c r="H2" s="281" t="s">
        <v>91</v>
      </c>
      <c r="I2" s="281" t="s">
        <v>92</v>
      </c>
      <c r="J2" s="281" t="s">
        <v>88</v>
      </c>
      <c r="K2" s="281" t="s">
        <v>93</v>
      </c>
      <c r="L2" s="281" t="s">
        <v>94</v>
      </c>
      <c r="M2" s="281" t="s">
        <v>3</v>
      </c>
      <c r="N2" s="281" t="s">
        <v>4</v>
      </c>
      <c r="O2" s="281" t="s">
        <v>5</v>
      </c>
      <c r="P2" s="281" t="s">
        <v>7</v>
      </c>
    </row>
    <row r="3" spans="1:20" s="28" customFormat="1" ht="41.45" customHeight="1">
      <c r="A3" s="280"/>
      <c r="B3" s="282"/>
      <c r="C3" s="284"/>
      <c r="D3" s="285"/>
      <c r="E3" s="285"/>
      <c r="F3" s="285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20" s="28" customFormat="1" ht="23.25" customHeight="1">
      <c r="A4" s="33" t="s">
        <v>10</v>
      </c>
      <c r="B4" s="17">
        <f>SUM(B5:B26)</f>
        <v>24990.87</v>
      </c>
      <c r="C4" s="17">
        <f>'[1]医院(打印)'!C8-R4</f>
        <v>9854.5</v>
      </c>
      <c r="D4" s="17">
        <f>'[1]医院(打印)'!D8-[1]医院与上月比!S4</f>
        <v>-1.18</v>
      </c>
      <c r="E4" s="17">
        <f>'[1]医院(打印)'!K8-[1]医院与上月比!T4</f>
        <v>920.12</v>
      </c>
      <c r="F4" s="17">
        <f>'[1]医院(打印)'!L8-[1]医院与上月比!U4</f>
        <v>1.65</v>
      </c>
      <c r="G4" s="17">
        <f>SUM(G5:G26)</f>
        <v>5760.98</v>
      </c>
      <c r="H4" s="17">
        <f>'[1]医院(打印)'!V8-W4</f>
        <v>23.05</v>
      </c>
      <c r="I4" s="17">
        <f>'[1]医院(打印)'!Y8-X4</f>
        <v>2147.81</v>
      </c>
      <c r="J4" s="17">
        <f>'[1]医院(打印)'!Z8-Y4</f>
        <v>8.59</v>
      </c>
      <c r="K4" s="35">
        <f>'[1]医院(打印)'!AH8-Z4</f>
        <v>171.11</v>
      </c>
      <c r="L4" s="35">
        <f>'[1]医院(打印)'!AT8-AA4</f>
        <v>5308.4</v>
      </c>
      <c r="M4" s="35">
        <f>'[1]医院(打印)'!AC8-AB4</f>
        <v>627.47</v>
      </c>
      <c r="N4" s="17">
        <f>'[1]医院(打印)'!AD8-AC4</f>
        <v>8.4600000000000009</v>
      </c>
      <c r="O4" s="17">
        <f>'[1]医院(打印)'!AE8-AD4</f>
        <v>5.1100000000000003</v>
      </c>
      <c r="P4" s="17">
        <f>'[1]医院(打印)'!AG8-AE4</f>
        <v>93.81</v>
      </c>
    </row>
    <row r="5" spans="1:20" s="29" customFormat="1" ht="20.100000000000001" customHeight="1">
      <c r="A5" s="34" t="str">
        <f>'[1]医院(打印)'!A9</f>
        <v>三明市第一医院</v>
      </c>
      <c r="B5" s="35">
        <f>'[1]医院(打印)'!B9-Q5</f>
        <v>6826.87</v>
      </c>
      <c r="C5" s="17">
        <f>'[1]医院(打印)'!C9-R5</f>
        <v>2392.6799999999998</v>
      </c>
      <c r="D5" s="17">
        <f>'[1]医院(打印)'!D9-[1]医院与上月比!S5</f>
        <v>-1.97000000000001</v>
      </c>
      <c r="E5" s="17">
        <f>'[1]医院(打印)'!K9-[1]医院与上月比!T5</f>
        <v>468.96</v>
      </c>
      <c r="F5" s="17">
        <f>'[1]医院(打印)'!L9-[1]医院与上月比!U5</f>
        <v>3.81</v>
      </c>
      <c r="G5" s="35">
        <f>'[1]医院(打印)'!U9-V5</f>
        <v>1526.08</v>
      </c>
      <c r="H5" s="17">
        <f>'[1]医院(打印)'!V9-W5</f>
        <v>22.35</v>
      </c>
      <c r="I5" s="17">
        <f>'[1]医院(打印)'!Y9-X5</f>
        <v>741.95</v>
      </c>
      <c r="J5" s="17">
        <f>'[1]医院(打印)'!Z9-Y5</f>
        <v>10.87</v>
      </c>
      <c r="K5" s="35">
        <f>'[1]医院(打印)'!AH9-Z5</f>
        <v>229.06</v>
      </c>
      <c r="L5" s="35">
        <f>'[1]医院(打印)'!AT9-AA5</f>
        <v>7848.49</v>
      </c>
      <c r="M5" s="35">
        <f>'[1]医院(打印)'!AC9-AB5</f>
        <v>925.53</v>
      </c>
      <c r="N5" s="17">
        <f>'[1]医院(打印)'!AD9-AC5</f>
        <v>8.48</v>
      </c>
      <c r="O5" s="17">
        <f>'[1]医院(打印)'!AE9-AD5</f>
        <v>6.07</v>
      </c>
      <c r="P5" s="17">
        <f>'[1]医院(打印)'!AG9-AE5</f>
        <v>118.81</v>
      </c>
      <c r="T5" s="28"/>
    </row>
    <row r="6" spans="1:20" s="29" customFormat="1" ht="20.100000000000001" customHeight="1">
      <c r="A6" s="34" t="str">
        <f>'[1]医院(打印)'!A10</f>
        <v>三明市第二医院</v>
      </c>
      <c r="B6" s="35">
        <f>'[1]医院(打印)'!B10-Q6</f>
        <v>3331.18</v>
      </c>
      <c r="C6" s="17">
        <f>'[1]医院(打印)'!C10-R6</f>
        <v>1330.39</v>
      </c>
      <c r="D6" s="17">
        <f>'[1]医院(打印)'!D10-[1]医院与上月比!S6</f>
        <v>-0.85999999999999899</v>
      </c>
      <c r="E6" s="17">
        <f>'[1]医院(打印)'!K10-[1]医院与上月比!T6</f>
        <v>91.63</v>
      </c>
      <c r="F6" s="17">
        <f>'[1]医院(打印)'!L10-[1]医院与上月比!U6</f>
        <v>1.51</v>
      </c>
      <c r="G6" s="35">
        <f>'[1]医院(打印)'!U10-V6</f>
        <v>725.42</v>
      </c>
      <c r="H6" s="17">
        <f>'[1]医院(打印)'!V10-W6</f>
        <v>21.78</v>
      </c>
      <c r="I6" s="17">
        <f>'[1]医院(打印)'!Y10-X6</f>
        <v>397.07</v>
      </c>
      <c r="J6" s="17">
        <f>'[1]医院(打印)'!Z10-Y6</f>
        <v>11.92</v>
      </c>
      <c r="K6" s="35">
        <f>'[1]医院(打印)'!AH10-Z6</f>
        <v>200.72</v>
      </c>
      <c r="L6" s="35">
        <f>'[1]医院(打印)'!AT10-AA6</f>
        <v>8063.51</v>
      </c>
      <c r="M6" s="35">
        <f>'[1]医院(打印)'!AC10-AB6</f>
        <v>770.89</v>
      </c>
      <c r="N6" s="17">
        <f>'[1]医院(打印)'!AD10-AC6</f>
        <v>10.46</v>
      </c>
      <c r="O6" s="17">
        <f>'[1]医院(打印)'!AE10-AD6</f>
        <v>5.3</v>
      </c>
      <c r="P6" s="17">
        <f>'[1]医院(打印)'!AG10-AE6</f>
        <v>94.38</v>
      </c>
      <c r="T6" s="28"/>
    </row>
    <row r="7" spans="1:20" s="29" customFormat="1" ht="31.5" customHeight="1">
      <c r="A7" s="36" t="str">
        <f>'[1]医院(打印)'!A11</f>
        <v>三明市中西医结合医院</v>
      </c>
      <c r="B7" s="35">
        <f>'[1]医院(打印)'!B11-Q7</f>
        <v>1561.96</v>
      </c>
      <c r="C7" s="17">
        <f>'[1]医院(打印)'!C11-R7</f>
        <v>684.96</v>
      </c>
      <c r="D7" s="17">
        <f>'[1]医院(打印)'!D11-[1]医院与上月比!S7</f>
        <v>-1.35</v>
      </c>
      <c r="E7" s="17">
        <f>'[1]医院(打印)'!K11-[1]医院与上月比!T7</f>
        <v>2</v>
      </c>
      <c r="F7" s="17">
        <f>'[1]医院(打印)'!L11-[1]医院与上月比!U7</f>
        <v>0.39999999999999902</v>
      </c>
      <c r="G7" s="35">
        <f>'[1]医院(打印)'!U11-V7</f>
        <v>331.63</v>
      </c>
      <c r="H7" s="17">
        <f>'[1]医院(打印)'!V11-W7</f>
        <v>21.23</v>
      </c>
      <c r="I7" s="17">
        <f>'[1]医院(打印)'!Y11-X7</f>
        <v>104.63</v>
      </c>
      <c r="J7" s="17">
        <f>'[1]医院(打印)'!Z11-Y7</f>
        <v>6.7</v>
      </c>
      <c r="K7" s="35">
        <f>'[1]医院(打印)'!AH11-Z7</f>
        <v>159.41999999999999</v>
      </c>
      <c r="L7" s="35">
        <f>'[1]医院(打印)'!AT11-AA7</f>
        <v>5413.52</v>
      </c>
      <c r="M7" s="35">
        <f>'[1]医院(打印)'!AC11-AB7</f>
        <v>625.84</v>
      </c>
      <c r="N7" s="17">
        <f>'[1]医院(打印)'!AD11-AC7</f>
        <v>8.65</v>
      </c>
      <c r="O7" s="17">
        <f>'[1]医院(打印)'!AE11-AD7</f>
        <v>5.51</v>
      </c>
      <c r="P7" s="17">
        <f>'[1]医院(打印)'!AG11-AE7</f>
        <v>96.89</v>
      </c>
      <c r="T7" s="28"/>
    </row>
    <row r="8" spans="1:20" s="29" customFormat="1" ht="20.100000000000001" customHeight="1">
      <c r="A8" s="34" t="str">
        <f>'[1]医院(打印)'!A12</f>
        <v>三明市第五医院</v>
      </c>
      <c r="B8" s="35">
        <f>'[1]医院(打印)'!B12-Q8</f>
        <v>257.86</v>
      </c>
      <c r="C8" s="17">
        <f>'[1]医院(打印)'!C12-R8</f>
        <v>111.92</v>
      </c>
      <c r="D8" s="17">
        <f>'[1]医院(打印)'!D12-[1]医院与上月比!S8</f>
        <v>3.42</v>
      </c>
      <c r="E8" s="17">
        <f>'[1]医院(打印)'!K12-[1]医院与上月比!T8</f>
        <v>-3.49000000000001</v>
      </c>
      <c r="F8" s="17">
        <f>'[1]医院(打印)'!L12-[1]医院与上月比!U8</f>
        <v>-3.47</v>
      </c>
      <c r="G8" s="35">
        <f>'[1]医院(打印)'!U12-V8</f>
        <v>59.66</v>
      </c>
      <c r="H8" s="17">
        <f>'[1]医院(打印)'!V12-W8</f>
        <v>23.14</v>
      </c>
      <c r="I8" s="17">
        <f>'[1]医院(打印)'!Y12-X8</f>
        <v>11.79</v>
      </c>
      <c r="J8" s="17">
        <f>'[1]医院(打印)'!Z12-Y8</f>
        <v>4.57</v>
      </c>
      <c r="K8" s="35">
        <f>'[1]医院(打印)'!AH12-Z8</f>
        <v>141.59</v>
      </c>
      <c r="L8" s="35">
        <f>'[1]医院(打印)'!AT12-AA8</f>
        <v>4536.42</v>
      </c>
      <c r="M8" s="35">
        <f>'[1]医院(打印)'!AC12-AB8</f>
        <v>388.06</v>
      </c>
      <c r="N8" s="17">
        <f>'[1]医院(打印)'!AD12-AC8</f>
        <v>11.69</v>
      </c>
      <c r="O8" s="17">
        <f>'[1]医院(打印)'!AE12-AD8</f>
        <v>1.75</v>
      </c>
      <c r="P8" s="17">
        <f>'[1]医院(打印)'!AG12-AE8</f>
        <v>41.15</v>
      </c>
      <c r="T8" s="28"/>
    </row>
    <row r="9" spans="1:20" s="29" customFormat="1" ht="20.100000000000001" customHeight="1">
      <c r="A9" s="34" t="str">
        <f>'[1]医院(打印)'!A13</f>
        <v>永安市立医院</v>
      </c>
      <c r="B9" s="35">
        <f>'[1]医院(打印)'!B13-Q9</f>
        <v>1506.74</v>
      </c>
      <c r="C9" s="17">
        <f>'[1]医院(打印)'!C13-R9</f>
        <v>602.34</v>
      </c>
      <c r="D9" s="17">
        <f>'[1]医院(打印)'!D13-[1]医院与上月比!S9</f>
        <v>-3.0000000000001099E-2</v>
      </c>
      <c r="E9" s="17">
        <f>'[1]医院(打印)'!K13-[1]医院与上月比!T9</f>
        <v>6.4000000000000297</v>
      </c>
      <c r="F9" s="17">
        <f>'[1]医院(打印)'!L13-[1]医院与上月比!U9</f>
        <v>-0.98999999999999799</v>
      </c>
      <c r="G9" s="35">
        <f>'[1]医院(打印)'!U13-V9</f>
        <v>398.7</v>
      </c>
      <c r="H9" s="17">
        <f>'[1]医院(打印)'!V13-W9</f>
        <v>26.46</v>
      </c>
      <c r="I9" s="17">
        <f>'[1]医院(打印)'!Y13-X9</f>
        <v>112.84</v>
      </c>
      <c r="J9" s="17">
        <f>'[1]医院(打印)'!Z13-Y9</f>
        <v>7.49</v>
      </c>
      <c r="K9" s="35">
        <f>'[1]医院(打印)'!AH13-Z9</f>
        <v>164.84</v>
      </c>
      <c r="L9" s="35">
        <f>'[1]医院(打印)'!AT13-AA9</f>
        <v>4714.84</v>
      </c>
      <c r="M9" s="35">
        <f>'[1]医院(打印)'!AC13-AB9</f>
        <v>562.63</v>
      </c>
      <c r="N9" s="17">
        <f>'[1]医院(打印)'!AD13-AC9</f>
        <v>8.3800000000000008</v>
      </c>
      <c r="O9" s="17">
        <f>'[1]医院(打印)'!AE13-AD9</f>
        <v>4.43</v>
      </c>
      <c r="P9" s="17">
        <f>'[1]医院(打印)'!AG13-AE9</f>
        <v>81.52</v>
      </c>
      <c r="T9" s="28"/>
    </row>
    <row r="10" spans="1:20" s="29" customFormat="1" ht="20.100000000000001" customHeight="1">
      <c r="A10" s="34" t="str">
        <f>'[1]医院(打印)'!A14</f>
        <v>大田县医院</v>
      </c>
      <c r="B10" s="35">
        <f>'[1]医院(打印)'!B14-Q10</f>
        <v>944.91</v>
      </c>
      <c r="C10" s="17">
        <f>'[1]医院(打印)'!C14-R10</f>
        <v>403.39</v>
      </c>
      <c r="D10" s="17">
        <f>'[1]医院(打印)'!D14-[1]医院与上月比!S10</f>
        <v>0.489999999999995</v>
      </c>
      <c r="E10" s="17">
        <f>'[1]医院(打印)'!K14-[1]医院与上月比!T10</f>
        <v>10.4</v>
      </c>
      <c r="F10" s="17">
        <f>'[1]医院(打印)'!L14-[1]医院与上月比!U10</f>
        <v>-1.39</v>
      </c>
      <c r="G10" s="35">
        <f>'[1]医院(打印)'!U14-V10</f>
        <v>204.33</v>
      </c>
      <c r="H10" s="17">
        <f>'[1]医院(打印)'!V14-W10</f>
        <v>21.62</v>
      </c>
      <c r="I10" s="17">
        <f>'[1]医院(打印)'!Y14-X10</f>
        <v>73.209999999999994</v>
      </c>
      <c r="J10" s="17">
        <f>'[1]医院(打印)'!Z14-Y10</f>
        <v>7.75</v>
      </c>
      <c r="K10" s="35">
        <f>'[1]医院(打印)'!AH14-Z10</f>
        <v>155.57</v>
      </c>
      <c r="L10" s="35">
        <f>'[1]医院(打印)'!AT14-AA10</f>
        <v>4003.32</v>
      </c>
      <c r="M10" s="35">
        <f>'[1]医院(打印)'!AC14-AB10</f>
        <v>493.02</v>
      </c>
      <c r="N10" s="17">
        <f>'[1]医院(打印)'!AD14-AC10</f>
        <v>8.1199999999999992</v>
      </c>
      <c r="O10" s="17">
        <f>'[1]医院(打印)'!AE14-AD10</f>
        <v>7.32</v>
      </c>
      <c r="P10" s="17">
        <f>'[1]医院(打印)'!AG14-AE10</f>
        <v>102.08</v>
      </c>
      <c r="T10" s="28"/>
    </row>
    <row r="11" spans="1:20" s="29" customFormat="1" ht="20.100000000000001" customHeight="1">
      <c r="A11" s="34" t="str">
        <f>'[1]医院(打印)'!A15</f>
        <v>大田县中医院</v>
      </c>
      <c r="B11" s="35">
        <f>'[1]医院(打印)'!B15-Q11</f>
        <v>361.63</v>
      </c>
      <c r="C11" s="17">
        <f>'[1]医院(打印)'!C15-R11</f>
        <v>147.57</v>
      </c>
      <c r="D11" s="17">
        <f>'[1]医院(打印)'!D15-[1]医院与上月比!S11</f>
        <v>-1.77</v>
      </c>
      <c r="E11" s="17">
        <f>'[1]医院(打印)'!K15-[1]医院与上月比!T11</f>
        <v>25.86</v>
      </c>
      <c r="F11" s="17">
        <f>'[1]医院(打印)'!L15-[1]医院与上月比!U11</f>
        <v>2.92</v>
      </c>
      <c r="G11" s="35">
        <f>'[1]医院(打印)'!U15-V11</f>
        <v>95.16</v>
      </c>
      <c r="H11" s="17">
        <f>'[1]医院(打印)'!V15-W11</f>
        <v>26.31</v>
      </c>
      <c r="I11" s="17">
        <f>'[1]医院(打印)'!Y15-X11</f>
        <v>24.14</v>
      </c>
      <c r="J11" s="17">
        <f>'[1]医院(打印)'!Z15-Y11</f>
        <v>6.68</v>
      </c>
      <c r="K11" s="35">
        <f>'[1]医院(打印)'!AH15-Z11</f>
        <v>153.88999999999999</v>
      </c>
      <c r="L11" s="35">
        <f>'[1]医院(打印)'!AT15-AA11</f>
        <v>3899.52</v>
      </c>
      <c r="M11" s="35">
        <f>'[1]医院(打印)'!AC15-AB11</f>
        <v>377.13</v>
      </c>
      <c r="N11" s="17">
        <f>'[1]医院(打印)'!AD15-AC11</f>
        <v>10.34</v>
      </c>
      <c r="O11" s="17">
        <f>'[1]医院(打印)'!AE15-AD11</f>
        <v>4.9800000000000004</v>
      </c>
      <c r="P11" s="17">
        <f>'[1]医院(打印)'!AG15-AE11</f>
        <v>94.46</v>
      </c>
      <c r="T11" s="28"/>
    </row>
    <row r="12" spans="1:20" s="29" customFormat="1" ht="20.100000000000001" customHeight="1">
      <c r="A12" s="34" t="str">
        <f>'[1]医院(打印)'!A16</f>
        <v>明溪县医院</v>
      </c>
      <c r="B12" s="35">
        <f>'[1]医院(打印)'!B16-Q12</f>
        <v>621.19000000000005</v>
      </c>
      <c r="C12" s="17">
        <f>'[1]医院(打印)'!C16-R12</f>
        <v>263.41000000000003</v>
      </c>
      <c r="D12" s="17">
        <f>'[1]医院(打印)'!D16-[1]医院与上月比!S12</f>
        <v>1.88</v>
      </c>
      <c r="E12" s="17">
        <f>'[1]医院(打印)'!K16-[1]医院与上月比!T12</f>
        <v>-6.98000000000002</v>
      </c>
      <c r="F12" s="17">
        <f>'[1]医院(打印)'!L16-[1]医院与上月比!U12</f>
        <v>-2.36</v>
      </c>
      <c r="G12" s="35">
        <f>'[1]医院(打印)'!U16-V12</f>
        <v>137.69999999999999</v>
      </c>
      <c r="H12" s="17">
        <f>'[1]医院(打印)'!V16-W12</f>
        <v>22.17</v>
      </c>
      <c r="I12" s="17">
        <f>'[1]医院(打印)'!Y16-X12</f>
        <v>44.1</v>
      </c>
      <c r="J12" s="17">
        <f>'[1]医院(打印)'!Z16-Y12</f>
        <v>7.1</v>
      </c>
      <c r="K12" s="35">
        <f>'[1]医院(打印)'!AH16-Z12</f>
        <v>130.77000000000001</v>
      </c>
      <c r="L12" s="35">
        <f>'[1]医院(打印)'!AT16-AA12</f>
        <v>3829.93</v>
      </c>
      <c r="M12" s="35">
        <f>'[1]医院(打印)'!AC16-AB12</f>
        <v>522.5</v>
      </c>
      <c r="N12" s="17">
        <f>'[1]医院(打印)'!AD16-AC12</f>
        <v>7.33</v>
      </c>
      <c r="O12" s="17">
        <f>'[1]医院(打印)'!AE16-AD12</f>
        <v>3.73</v>
      </c>
      <c r="P12" s="17">
        <f>'[1]医院(打印)'!AG16-AE12</f>
        <v>78.97</v>
      </c>
      <c r="T12" s="28"/>
    </row>
    <row r="13" spans="1:20" s="29" customFormat="1" ht="20.100000000000001" customHeight="1">
      <c r="A13" s="34" t="str">
        <f>'[1]医院(打印)'!A17</f>
        <v>明溪县中医院</v>
      </c>
      <c r="B13" s="35">
        <f>'[1]医院(打印)'!B17-Q13</f>
        <v>75.680000000000007</v>
      </c>
      <c r="C13" s="17">
        <f>'[1]医院(打印)'!C17-R13</f>
        <v>35.450000000000003</v>
      </c>
      <c r="D13" s="17">
        <f>'[1]医院(打印)'!D17-[1]医院与上月比!S13</f>
        <v>1.9</v>
      </c>
      <c r="E13" s="17">
        <f>'[1]医院(打印)'!K17-[1]医院与上月比!T13</f>
        <v>2.04</v>
      </c>
      <c r="F13" s="17">
        <f>'[1]医院(打印)'!L17-[1]医院与上月比!U13</f>
        <v>-0.62999999999999901</v>
      </c>
      <c r="G13" s="35">
        <f>'[1]医院(打印)'!U17-V13</f>
        <v>25.03</v>
      </c>
      <c r="H13" s="17">
        <f>'[1]医院(打印)'!V17-W13</f>
        <v>33.07</v>
      </c>
      <c r="I13" s="17">
        <f>'[1]医院(打印)'!Y17-X13</f>
        <v>1.0900000000000001</v>
      </c>
      <c r="J13" s="17">
        <f>'[1]医院(打印)'!Z17-Y13</f>
        <v>1.44</v>
      </c>
      <c r="K13" s="35">
        <f>'[1]医院(打印)'!AH17-Z13</f>
        <v>108.83</v>
      </c>
      <c r="L13" s="35">
        <f>'[1]医院(打印)'!AT17-AA13</f>
        <v>3003.39</v>
      </c>
      <c r="M13" s="35">
        <f>'[1]医院(打印)'!AC17-AB13</f>
        <v>333.34</v>
      </c>
      <c r="N13" s="17">
        <f>'[1]医院(打印)'!AD17-AC13</f>
        <v>9.01</v>
      </c>
      <c r="O13" s="17">
        <f>'[1]医院(打印)'!AE17-AD13</f>
        <v>3.08</v>
      </c>
      <c r="P13" s="17">
        <f>'[1]医院(打印)'!AG17-AE13</f>
        <v>48.48</v>
      </c>
      <c r="T13" s="28"/>
    </row>
    <row r="14" spans="1:20" s="29" customFormat="1" ht="20.100000000000001" customHeight="1">
      <c r="A14" s="34" t="str">
        <f>'[1]医院(打印)'!A18</f>
        <v>清流县医院</v>
      </c>
      <c r="B14" s="35">
        <f>'[1]医院(打印)'!B18-Q14</f>
        <v>734.88</v>
      </c>
      <c r="C14" s="17">
        <f>'[1]医院(打印)'!C18-R14</f>
        <v>322.36</v>
      </c>
      <c r="D14" s="17">
        <f>'[1]医院(打印)'!D18-[1]医院与上月比!S14</f>
        <v>2.27999999999999</v>
      </c>
      <c r="E14" s="17">
        <f>'[1]医院(打印)'!K18-[1]医院与上月比!T14</f>
        <v>3.6699999999999902</v>
      </c>
      <c r="F14" s="17">
        <f>'[1]医院(打印)'!L18-[1]医院与上月比!U14</f>
        <v>-2.83</v>
      </c>
      <c r="G14" s="35">
        <f>'[1]医院(打印)'!U18-V14</f>
        <v>157.5</v>
      </c>
      <c r="H14" s="17">
        <f>'[1]医院(打印)'!V18-W14</f>
        <v>21.43</v>
      </c>
      <c r="I14" s="17">
        <f>'[1]医院(打印)'!Y18-X14</f>
        <v>42.26</v>
      </c>
      <c r="J14" s="17">
        <f>'[1]医院(打印)'!Z18-Y14</f>
        <v>5.75</v>
      </c>
      <c r="K14" s="35">
        <f>'[1]医院(打印)'!AH18-Z14</f>
        <v>166.77</v>
      </c>
      <c r="L14" s="35">
        <f>'[1]医院(打印)'!AT18-AA14</f>
        <v>3997.99</v>
      </c>
      <c r="M14" s="35">
        <f>'[1]医院(打印)'!AC18-AB14</f>
        <v>504.16</v>
      </c>
      <c r="N14" s="17">
        <f>'[1]医院(打印)'!AD18-AC14</f>
        <v>7.93</v>
      </c>
      <c r="O14" s="17">
        <f>'[1]医院(打印)'!AE18-AD14</f>
        <v>7.08</v>
      </c>
      <c r="P14" s="17">
        <f>'[1]医院(打印)'!AG18-AE14</f>
        <v>100.39</v>
      </c>
      <c r="T14" s="28"/>
    </row>
    <row r="15" spans="1:20" s="29" customFormat="1" ht="20.100000000000001" customHeight="1">
      <c r="A15" s="34" t="str">
        <f>'[1]医院(打印)'!A19</f>
        <v>清流县中医院</v>
      </c>
      <c r="B15" s="35">
        <f>'[1]医院(打印)'!B19-Q15</f>
        <v>55.93</v>
      </c>
      <c r="C15" s="17">
        <f>'[1]医院(打印)'!C19-R15</f>
        <v>30.82</v>
      </c>
      <c r="D15" s="17">
        <f>'[1]医院(打印)'!D19-[1]医院与上月比!S15</f>
        <v>-2.38</v>
      </c>
      <c r="E15" s="17">
        <f>'[1]医院(打印)'!K19-[1]医院与上月比!T15</f>
        <v>1.18</v>
      </c>
      <c r="F15" s="17">
        <f>'[1]医院(打印)'!L19-[1]医院与上月比!U15</f>
        <v>1.51</v>
      </c>
      <c r="G15" s="35">
        <f>'[1]医院(打印)'!U19-V15</f>
        <v>16.32</v>
      </c>
      <c r="H15" s="17">
        <f>'[1]医院(打印)'!V19-W15</f>
        <v>29.18</v>
      </c>
      <c r="I15" s="17">
        <f>'[1]医院(打印)'!Y19-X15</f>
        <v>0.71</v>
      </c>
      <c r="J15" s="17">
        <f>'[1]医院(打印)'!Z19-Y15</f>
        <v>1.27</v>
      </c>
      <c r="K15" s="35">
        <f>'[1]医院(打印)'!AH19-Z15</f>
        <v>90.43</v>
      </c>
      <c r="L15" s="35">
        <f>'[1]医院(打印)'!AT19-AA15</f>
        <v>1617.57</v>
      </c>
      <c r="M15" s="35">
        <f>'[1]医院(打印)'!AC19-AB15</f>
        <v>240.71</v>
      </c>
      <c r="N15" s="17">
        <f>'[1]医院(打印)'!AD19-AC15</f>
        <v>6.72</v>
      </c>
      <c r="O15" s="17">
        <f>'[1]医院(打印)'!AE19-AD15</f>
        <v>3.16</v>
      </c>
      <c r="P15" s="17">
        <f>'[1]医院(打印)'!AG19-AE15</f>
        <v>52.61</v>
      </c>
      <c r="T15" s="28"/>
    </row>
    <row r="16" spans="1:20" s="29" customFormat="1" ht="20.100000000000001" customHeight="1">
      <c r="A16" s="34" t="str">
        <f>'[1]医院(打印)'!A20</f>
        <v>宁化县医院</v>
      </c>
      <c r="B16" s="35">
        <f>'[1]医院(打印)'!B20-Q16</f>
        <v>1150.93</v>
      </c>
      <c r="C16" s="17">
        <f>'[1]医院(打印)'!C20-R16</f>
        <v>323.92</v>
      </c>
      <c r="D16" s="17">
        <f>'[1]医院(打印)'!D20-[1]医院与上月比!S16</f>
        <v>-9.98</v>
      </c>
      <c r="E16" s="17">
        <f>'[1]医院(打印)'!K20-[1]医院与上月比!T16</f>
        <v>36.82</v>
      </c>
      <c r="F16" s="17">
        <f>'[1]医院(打印)'!L20-[1]医院与上月比!U16</f>
        <v>5.01</v>
      </c>
      <c r="G16" s="35">
        <f>'[1]医院(打印)'!U20-V16</f>
        <v>292.5</v>
      </c>
      <c r="H16" s="17">
        <f>'[1]医院(打印)'!V20-W16</f>
        <v>25.41</v>
      </c>
      <c r="I16" s="17">
        <f>'[1]医院(打印)'!Y20-X16</f>
        <v>91.72</v>
      </c>
      <c r="J16" s="17">
        <f>'[1]医院(打印)'!Z20-Y16</f>
        <v>7.97</v>
      </c>
      <c r="K16" s="35">
        <f>'[1]医院(打印)'!AH20-Z16</f>
        <v>174.01</v>
      </c>
      <c r="L16" s="35">
        <f>'[1]医院(打印)'!AT20-AA16</f>
        <v>3486.24</v>
      </c>
      <c r="M16" s="35">
        <f>'[1]医院(打印)'!AC20-AB16</f>
        <v>389.96</v>
      </c>
      <c r="N16" s="17">
        <f>'[1]医院(打印)'!AD20-AC16</f>
        <v>8.94</v>
      </c>
      <c r="O16" s="17">
        <f>'[1]医院(打印)'!AE20-AD16</f>
        <v>4.9000000000000004</v>
      </c>
      <c r="P16" s="17">
        <f>'[1]医院(打印)'!AG20-AE16</f>
        <v>100.27</v>
      </c>
      <c r="T16" s="28"/>
    </row>
    <row r="17" spans="1:20" s="29" customFormat="1" ht="20.100000000000001" customHeight="1">
      <c r="A17" s="34" t="str">
        <f>'[1]医院(打印)'!A21</f>
        <v>宁化县中医院</v>
      </c>
      <c r="B17" s="35">
        <f>'[1]医院(打印)'!B21-Q17</f>
        <v>276.81</v>
      </c>
      <c r="C17" s="17">
        <f>'[1]医院(打印)'!C21-R17</f>
        <v>108.76</v>
      </c>
      <c r="D17" s="17">
        <f>'[1]医院(打印)'!D21-[1]医院与上月比!S17</f>
        <v>0.75</v>
      </c>
      <c r="E17" s="17">
        <f>'[1]医院(打印)'!K21-[1]医院与上月比!T17</f>
        <v>6.97</v>
      </c>
      <c r="F17" s="17">
        <f>'[1]医院(打印)'!L21-[1]医院与上月比!U17</f>
        <v>0.14000000000000101</v>
      </c>
      <c r="G17" s="35">
        <f>'[1]医院(打印)'!U21-V17</f>
        <v>80.08</v>
      </c>
      <c r="H17" s="17">
        <f>'[1]医院(打印)'!V21-W17</f>
        <v>28.93</v>
      </c>
      <c r="I17" s="17">
        <f>'[1]医院(打印)'!Y21-X17</f>
        <v>6.21</v>
      </c>
      <c r="J17" s="17">
        <f>'[1]医院(打印)'!Z21-Y17</f>
        <v>2.2400000000000002</v>
      </c>
      <c r="K17" s="35">
        <f>'[1]医院(打印)'!AH21-Z17</f>
        <v>149.94999999999999</v>
      </c>
      <c r="L17" s="35">
        <f>'[1]医院(打印)'!AT21-AA17</f>
        <v>3489.27</v>
      </c>
      <c r="M17" s="35">
        <f>'[1]医院(打印)'!AC21-AB17</f>
        <v>450.81</v>
      </c>
      <c r="N17" s="17">
        <f>'[1]医院(打印)'!AD21-AC17</f>
        <v>7.74</v>
      </c>
      <c r="O17" s="17">
        <f>'[1]医院(打印)'!AE21-AD17</f>
        <v>3.41</v>
      </c>
      <c r="P17" s="17">
        <f>'[1]医院(打印)'!AG21-AE17</f>
        <v>70.55</v>
      </c>
      <c r="T17" s="28"/>
    </row>
    <row r="18" spans="1:20" s="29" customFormat="1" ht="20.100000000000001" customHeight="1">
      <c r="A18" s="34" t="str">
        <f>'[1]医院(打印)'!A22</f>
        <v>沙县医院</v>
      </c>
      <c r="B18" s="35">
        <f>'[1]医院(打印)'!B22-Q18</f>
        <v>1361.16</v>
      </c>
      <c r="C18" s="17">
        <f>'[1]医院(打印)'!C22-R18</f>
        <v>519.55999999999995</v>
      </c>
      <c r="D18" s="17">
        <f>'[1]医院(打印)'!D22-[1]医院与上月比!S18</f>
        <v>-0.71000000000000096</v>
      </c>
      <c r="E18" s="17">
        <f>'[1]医院(打印)'!K22-[1]医院与上月比!T18</f>
        <v>76.11</v>
      </c>
      <c r="F18" s="17">
        <f>'[1]医院(打印)'!L22-[1]医院与上月比!U18</f>
        <v>3.29</v>
      </c>
      <c r="G18" s="35">
        <f>'[1]医院(打印)'!U22-V18</f>
        <v>296.3</v>
      </c>
      <c r="H18" s="17">
        <f>'[1]医院(打印)'!V22-W18</f>
        <v>21.77</v>
      </c>
      <c r="I18" s="17">
        <f>'[1]医院(打印)'!Y22-X18</f>
        <v>104.34</v>
      </c>
      <c r="J18" s="17">
        <f>'[1]医院(打印)'!Z22-Y18</f>
        <v>7.67</v>
      </c>
      <c r="K18" s="35">
        <f>'[1]医院(打印)'!AH22-Z18</f>
        <v>194.69</v>
      </c>
      <c r="L18" s="35">
        <f>'[1]医院(打印)'!AT22-AA18</f>
        <v>4368.66</v>
      </c>
      <c r="M18" s="35">
        <f>'[1]医院(打印)'!AC22-AB18</f>
        <v>515.78</v>
      </c>
      <c r="N18" s="17">
        <f>'[1]医院(打印)'!AD22-AC18</f>
        <v>8.4700000000000006</v>
      </c>
      <c r="O18" s="17">
        <f>'[1]医院(打印)'!AE22-AD18</f>
        <v>4.46</v>
      </c>
      <c r="P18" s="17">
        <f>'[1]医院(打印)'!AG22-AE18</f>
        <v>98.72</v>
      </c>
      <c r="T18" s="28"/>
    </row>
    <row r="19" spans="1:20" s="29" customFormat="1" ht="20.100000000000001" customHeight="1">
      <c r="A19" s="34" t="str">
        <f>'[1]医院(打印)'!A23</f>
        <v>沙县中医医院</v>
      </c>
      <c r="B19" s="35">
        <f>'[1]医院(打印)'!B23-Q19</f>
        <v>372.54</v>
      </c>
      <c r="C19" s="17">
        <f>'[1]医院(打印)'!C23-R19</f>
        <v>169.77</v>
      </c>
      <c r="D19" s="17">
        <f>'[1]医院(打印)'!D23-[1]医院与上月比!S19</f>
        <v>-1.23</v>
      </c>
      <c r="E19" s="17">
        <f>'[1]医院(打印)'!K23-[1]医院与上月比!T19</f>
        <v>11.37</v>
      </c>
      <c r="F19" s="17">
        <f>'[1]医院(打印)'!L23-[1]医院与上月比!U19</f>
        <v>1.9</v>
      </c>
      <c r="G19" s="35">
        <f>'[1]医院(打印)'!U23-V19</f>
        <v>129.06</v>
      </c>
      <c r="H19" s="17">
        <f>'[1]医院(打印)'!V23-W19</f>
        <v>34.64</v>
      </c>
      <c r="I19" s="17">
        <f>'[1]医院(打印)'!Y23-X19</f>
        <v>8.82</v>
      </c>
      <c r="J19" s="17">
        <f>'[1]医院(打印)'!Z23-Y19</f>
        <v>2.37</v>
      </c>
      <c r="K19" s="35">
        <f>'[1]医院(打印)'!AH23-Z19</f>
        <v>119.51</v>
      </c>
      <c r="L19" s="35">
        <f>'[1]医院(打印)'!AT23-AA19</f>
        <v>3883.11</v>
      </c>
      <c r="M19" s="35">
        <f>'[1]医院(打印)'!AC23-AB19</f>
        <v>466.72</v>
      </c>
      <c r="N19" s="17">
        <f>'[1]医院(打印)'!AD23-AC19</f>
        <v>8.32</v>
      </c>
      <c r="O19" s="17">
        <f>'[1]医院(打印)'!AE23-AD19</f>
        <v>2.48</v>
      </c>
      <c r="P19" s="17">
        <f>'[1]医院(打印)'!AG23-AE19</f>
        <v>75.23</v>
      </c>
      <c r="T19" s="28"/>
    </row>
    <row r="20" spans="1:20" s="29" customFormat="1" ht="20.100000000000001" customHeight="1">
      <c r="A20" s="34" t="str">
        <f>'[1]医院(打印)'!A24</f>
        <v>尤溪县医院</v>
      </c>
      <c r="B20" s="35">
        <f>'[1]医院(打印)'!B24-Q20</f>
        <v>1628.54</v>
      </c>
      <c r="C20" s="17">
        <f>'[1]医院(打印)'!C24-R20</f>
        <v>667.01</v>
      </c>
      <c r="D20" s="17">
        <f>'[1]医院(打印)'!D24-[1]医院与上月比!S20</f>
        <v>0.95000000000000295</v>
      </c>
      <c r="E20" s="17">
        <f>'[1]医院(打印)'!K24-[1]医院与上月比!T20</f>
        <v>-0.73999999999995203</v>
      </c>
      <c r="F20" s="17">
        <f>'[1]医院(打印)'!L24-[1]医院与上月比!U20</f>
        <v>-2.2400000000000002</v>
      </c>
      <c r="G20" s="35">
        <f>'[1]医院(打印)'!U24-V20</f>
        <v>378.49</v>
      </c>
      <c r="H20" s="17">
        <f>'[1]医院(打印)'!V24-W20</f>
        <v>23.24</v>
      </c>
      <c r="I20" s="17">
        <f>'[1]医院(打印)'!Y24-X20</f>
        <v>127.38</v>
      </c>
      <c r="J20" s="17">
        <f>'[1]医院(打印)'!Z24-Y20</f>
        <v>7.82</v>
      </c>
      <c r="K20" s="35">
        <f>'[1]医院(打印)'!AH24-Z20</f>
        <v>130.44</v>
      </c>
      <c r="L20" s="35">
        <f>'[1]医院(打印)'!AT24-AA20</f>
        <v>4553.96</v>
      </c>
      <c r="M20" s="35">
        <f>'[1]医院(打印)'!AC24-AB20</f>
        <v>574.27</v>
      </c>
      <c r="N20" s="17">
        <f>'[1]医院(打印)'!AD24-AC20</f>
        <v>7.93</v>
      </c>
      <c r="O20" s="17">
        <f>'[1]医院(打印)'!AE24-AD20</f>
        <v>6.31</v>
      </c>
      <c r="P20" s="17">
        <f>'[1]医院(打印)'!AG24-AE20</f>
        <v>104</v>
      </c>
      <c r="T20" s="28"/>
    </row>
    <row r="21" spans="1:20" s="29" customFormat="1" ht="20.100000000000001" customHeight="1">
      <c r="A21" s="34" t="str">
        <f>'[1]医院(打印)'!A25</f>
        <v>尤溪县中医医院</v>
      </c>
      <c r="B21" s="35">
        <f>'[1]医院(打印)'!B25-Q21</f>
        <v>964.01</v>
      </c>
      <c r="C21" s="17">
        <f>'[1]医院(打印)'!C25-R21</f>
        <v>391.2</v>
      </c>
      <c r="D21" s="17">
        <f>'[1]医院(打印)'!D25-[1]医院与上月比!S21</f>
        <v>-1.72</v>
      </c>
      <c r="E21" s="17">
        <f>'[1]医院(打印)'!K25-[1]医院与上月比!T21</f>
        <v>18.190000000000001</v>
      </c>
      <c r="F21" s="17">
        <f>'[1]医院(打印)'!L25-[1]医院与上月比!U21</f>
        <v>0.55999999999999905</v>
      </c>
      <c r="G21" s="35">
        <f>'[1]医院(打印)'!U25-V21</f>
        <v>245.48</v>
      </c>
      <c r="H21" s="17">
        <f>'[1]医院(打印)'!V25-W21</f>
        <v>25.46</v>
      </c>
      <c r="I21" s="17">
        <f>'[1]医院(打印)'!Y25-X21</f>
        <v>71.260000000000005</v>
      </c>
      <c r="J21" s="17">
        <f>'[1]医院(打印)'!Z25-Y21</f>
        <v>7.39</v>
      </c>
      <c r="K21" s="35">
        <f>'[1]医院(打印)'!AH25-Z21</f>
        <v>149.07</v>
      </c>
      <c r="L21" s="35">
        <f>'[1]医院(打印)'!AT25-AA21</f>
        <v>3923.61</v>
      </c>
      <c r="M21" s="35">
        <f>'[1]医院(打印)'!AC25-AB21</f>
        <v>497.92</v>
      </c>
      <c r="N21" s="17">
        <f>'[1]医院(打印)'!AD25-AC21</f>
        <v>7.88</v>
      </c>
      <c r="O21" s="17">
        <f>'[1]医院(打印)'!AE25-AD21</f>
        <v>4.2699999999999996</v>
      </c>
      <c r="P21" s="17">
        <f>'[1]医院(打印)'!AG25-AE21</f>
        <v>80.8</v>
      </c>
      <c r="T21" s="28"/>
    </row>
    <row r="22" spans="1:20" s="29" customFormat="1" ht="22.5">
      <c r="A22" s="35" t="str">
        <f>'[1]医院(打印)'!A26</f>
        <v>将乐县医院(含中医院)</v>
      </c>
      <c r="B22" s="35">
        <f>'[1]医院(打印)'!B26-Q22</f>
        <v>1257.93</v>
      </c>
      <c r="C22" s="17">
        <f>'[1]医院(打印)'!C26-R22</f>
        <v>572.39</v>
      </c>
      <c r="D22" s="17">
        <f>'[1]医院(打印)'!D26-[1]医院与上月比!S22</f>
        <v>2.2000000000000002</v>
      </c>
      <c r="E22" s="17">
        <f>'[1]医院(打印)'!K26-[1]医院与上月比!T22</f>
        <v>43.11</v>
      </c>
      <c r="F22" s="17">
        <f>'[1]医院(打印)'!L26-[1]医院与上月比!U22</f>
        <v>0.46000000000000102</v>
      </c>
      <c r="G22" s="35">
        <f>'[1]医院(打印)'!U26-V22</f>
        <v>279.76</v>
      </c>
      <c r="H22" s="17">
        <f>'[1]医院(打印)'!V26-W22</f>
        <v>22.24</v>
      </c>
      <c r="I22" s="17">
        <f>'[1]医院(打印)'!Y26-X22</f>
        <v>80.459999999999994</v>
      </c>
      <c r="J22" s="17">
        <f>'[1]医院(打印)'!Z26-Y22</f>
        <v>6.4</v>
      </c>
      <c r="K22" s="35">
        <f>'[1]医院(打印)'!AH26-Z22</f>
        <v>157.08000000000001</v>
      </c>
      <c r="L22" s="35">
        <f>'[1]医院(打印)'!AT26-AA22</f>
        <v>3873.58</v>
      </c>
      <c r="M22" s="35">
        <f>'[1]医院(打印)'!AC26-AB22</f>
        <v>475.87</v>
      </c>
      <c r="N22" s="17">
        <f>'[1]医院(打印)'!AD26-AC22</f>
        <v>8.14</v>
      </c>
      <c r="O22" s="17">
        <f>'[1]医院(打印)'!AE26-AD22</f>
        <v>4.8099999999999996</v>
      </c>
      <c r="P22" s="17">
        <f>'[1]医院(打印)'!AG26-AE22</f>
        <v>79.81</v>
      </c>
      <c r="T22" s="28"/>
    </row>
    <row r="23" spans="1:20" s="29" customFormat="1" ht="20.100000000000001" hidden="1" customHeight="1">
      <c r="A23" s="34" t="str">
        <f>'[1]医院(打印)'!A27</f>
        <v>将乐县中医院</v>
      </c>
      <c r="B23" s="35">
        <f>'[1]医院(打印)'!B27-Q23</f>
        <v>0</v>
      </c>
      <c r="C23" s="17">
        <f>'[1]医院(打印)'!C27-R23</f>
        <v>0</v>
      </c>
      <c r="D23" s="17" t="e">
        <f>'[1]医院(打印)'!D27-[1]医院与上月比!S23</f>
        <v>#DIV/0!</v>
      </c>
      <c r="E23" s="17">
        <f>'[1]医院(打印)'!K27-[1]医院与上月比!T23</f>
        <v>0</v>
      </c>
      <c r="F23" s="17" t="e">
        <f>'[1]医院(打印)'!L27-[1]医院与上月比!U23</f>
        <v>#DIV/0!</v>
      </c>
      <c r="G23" s="35">
        <f>'[1]医院(打印)'!U27-V23</f>
        <v>0</v>
      </c>
      <c r="H23" s="17" t="e">
        <f>'[1]医院(打印)'!V27-W23</f>
        <v>#DIV/0!</v>
      </c>
      <c r="I23" s="17">
        <f>'[1]医院(打印)'!Y27-X23</f>
        <v>0</v>
      </c>
      <c r="J23" s="17" t="e">
        <f>'[1]医院(打印)'!Z27-Y23</f>
        <v>#DIV/0!</v>
      </c>
      <c r="K23" s="35" t="e">
        <f>'[1]医院(打印)'!AH27-Z23</f>
        <v>#DIV/0!</v>
      </c>
      <c r="L23" s="35" t="e">
        <f>'[1]医院(打印)'!AT27-AA23</f>
        <v>#DIV/0!</v>
      </c>
      <c r="M23" s="35" t="e">
        <f>'[1]医院(打印)'!AC27-AB23</f>
        <v>#DIV/0!</v>
      </c>
      <c r="N23" s="17" t="e">
        <f>'[1]医院(打印)'!AD27-AC23</f>
        <v>#DIV/0!</v>
      </c>
      <c r="O23" s="17" t="e">
        <f>'[1]医院(打印)'!AE27-AD23</f>
        <v>#DIV/0!</v>
      </c>
      <c r="P23" s="17" t="e">
        <f>'[1]医院(打印)'!AG27-AE23</f>
        <v>#DIV/0!</v>
      </c>
      <c r="T23" s="28"/>
    </row>
    <row r="24" spans="1:20" s="29" customFormat="1" ht="20.100000000000001" customHeight="1">
      <c r="A24" s="34" t="str">
        <f>'[1]医院(打印)'!A28</f>
        <v>泰宁县医院</v>
      </c>
      <c r="B24" s="35">
        <f>'[1]医院(打印)'!B28-Q24</f>
        <v>808.13</v>
      </c>
      <c r="C24" s="17">
        <f>'[1]医院(打印)'!C28-R24</f>
        <v>376.28</v>
      </c>
      <c r="D24" s="17">
        <f>'[1]医院(打印)'!D28-[1]医院与上月比!S24</f>
        <v>-3.92</v>
      </c>
      <c r="E24" s="17">
        <f>'[1]医院(打印)'!K28-[1]医院与上月比!T24</f>
        <v>61.8</v>
      </c>
      <c r="F24" s="17">
        <f>'[1]医院(打印)'!L28-[1]医院与上月比!U24</f>
        <v>6.92</v>
      </c>
      <c r="G24" s="35">
        <f>'[1]医院(打印)'!U28-V24</f>
        <v>179.12</v>
      </c>
      <c r="H24" s="17">
        <f>'[1]医院(打印)'!V28-W24</f>
        <v>22.16</v>
      </c>
      <c r="I24" s="17">
        <f>'[1]医院(打印)'!Y28-X24</f>
        <v>51.96</v>
      </c>
      <c r="J24" s="17">
        <f>'[1]医院(打印)'!Z28-Y24</f>
        <v>6.43</v>
      </c>
      <c r="K24" s="35">
        <f>'[1]医院(打印)'!AH28-Z24</f>
        <v>176.45</v>
      </c>
      <c r="L24" s="35">
        <f>'[1]医院(打印)'!AT28-AA24</f>
        <v>3982.51</v>
      </c>
      <c r="M24" s="35">
        <f>'[1]医院(打印)'!AC28-AB24</f>
        <v>572.20000000000005</v>
      </c>
      <c r="N24" s="17">
        <f>'[1]医院(打印)'!AD28-AC24</f>
        <v>6.96</v>
      </c>
      <c r="O24" s="17">
        <f>'[1]医院(打印)'!AE28-AD24</f>
        <v>5.07</v>
      </c>
      <c r="P24" s="17">
        <f>'[1]医院(打印)'!AG28-AE24</f>
        <v>87.31</v>
      </c>
      <c r="T24" s="28"/>
    </row>
    <row r="25" spans="1:20" s="29" customFormat="1" ht="20.100000000000001" customHeight="1">
      <c r="A25" s="34" t="str">
        <f>'[1]医院(打印)'!A29</f>
        <v>泰宁县中医院</v>
      </c>
      <c r="B25" s="35">
        <f>'[1]医院(打印)'!B29-Q25</f>
        <v>262.77999999999997</v>
      </c>
      <c r="C25" s="17">
        <f>'[1]医院(打印)'!C29-R25</f>
        <v>134.01</v>
      </c>
      <c r="D25" s="17">
        <f>'[1]医院(打印)'!D29-[1]医院与上月比!S25</f>
        <v>-2.73</v>
      </c>
      <c r="E25" s="17">
        <f>'[1]医院(打印)'!K29-[1]医院与上月比!T25</f>
        <v>15.41</v>
      </c>
      <c r="F25" s="17">
        <f>'[1]医院(打印)'!L29-[1]医院与上月比!U25</f>
        <v>2.97</v>
      </c>
      <c r="G25" s="35">
        <f>'[1]医院(打印)'!U29-V25</f>
        <v>58.53</v>
      </c>
      <c r="H25" s="17">
        <f>'[1]医院(打印)'!V29-W25</f>
        <v>22.27</v>
      </c>
      <c r="I25" s="17">
        <f>'[1]医院(打印)'!Y29-X25</f>
        <v>10.48</v>
      </c>
      <c r="J25" s="17">
        <f>'[1]医院(打印)'!Z29-Y25</f>
        <v>3.99</v>
      </c>
      <c r="K25" s="35">
        <f>'[1]医院(打印)'!AH29-Z25</f>
        <v>142.91999999999999</v>
      </c>
      <c r="L25" s="35">
        <f>'[1]医院(打印)'!AT29-AA25</f>
        <v>4225.8999999999996</v>
      </c>
      <c r="M25" s="35">
        <f>'[1]医院(打印)'!AC29-AB25</f>
        <v>493.68</v>
      </c>
      <c r="N25" s="17">
        <f>'[1]医院(打印)'!AD29-AC25</f>
        <v>8.56</v>
      </c>
      <c r="O25" s="17">
        <f>'[1]医院(打印)'!AE29-AD25</f>
        <v>7.57</v>
      </c>
      <c r="P25" s="17">
        <f>'[1]医院(打印)'!AG29-AE25</f>
        <v>65.290000000000006</v>
      </c>
      <c r="T25" s="28"/>
    </row>
    <row r="26" spans="1:20" s="29" customFormat="1" ht="20.100000000000001" customHeight="1">
      <c r="A26" s="34" t="str">
        <f>'[1]医院(打印)'!A30</f>
        <v>建宁县医院</v>
      </c>
      <c r="B26" s="35">
        <f>'[1]医院(打印)'!B30-Q26</f>
        <v>629.21</v>
      </c>
      <c r="C26" s="17">
        <f>'[1]医院(打印)'!C30-R26</f>
        <v>266.31</v>
      </c>
      <c r="D26" s="17">
        <f>'[1]医院(打印)'!D30-[1]医院与上月比!S26</f>
        <v>0.149999999999999</v>
      </c>
      <c r="E26" s="17">
        <f>'[1]医院(打印)'!K30-[1]医院与上月比!T26</f>
        <v>49.41</v>
      </c>
      <c r="F26" s="17">
        <f>'[1]医院(打印)'!L30-[1]医院与上月比!U26</f>
        <v>3.08</v>
      </c>
      <c r="G26" s="35">
        <f>'[1]医院(打印)'!U30-V26</f>
        <v>144.13</v>
      </c>
      <c r="H26" s="17">
        <f>'[1]医院(打印)'!V30-W26</f>
        <v>22.91</v>
      </c>
      <c r="I26" s="17">
        <f>'[1]医院(打印)'!Y30-X26</f>
        <v>41.39</v>
      </c>
      <c r="J26" s="17">
        <f>'[1]医院(打印)'!Z30-Y26</f>
        <v>6.58</v>
      </c>
      <c r="K26" s="35">
        <f>'[1]医院(打印)'!AH30-Z26</f>
        <v>120.4</v>
      </c>
      <c r="L26" s="35">
        <f>'[1]医院(打印)'!AT30-AA26</f>
        <v>3620.05</v>
      </c>
      <c r="M26" s="35">
        <f>'[1]医院(打印)'!AC30-AB26</f>
        <v>556.92999999999995</v>
      </c>
      <c r="N26" s="17">
        <f>'[1]医院(打印)'!AD30-AC26</f>
        <v>6.5</v>
      </c>
      <c r="O26" s="17">
        <f>'[1]医院(打印)'!AE30-AD26</f>
        <v>4.47</v>
      </c>
      <c r="P26" s="17">
        <f>'[1]医院(打印)'!AG30-AE26</f>
        <v>96.06</v>
      </c>
      <c r="T26" s="28"/>
    </row>
    <row r="27" spans="1:20" s="29" customFormat="1" ht="20.100000000000001" customHeight="1">
      <c r="A27" s="34" t="str">
        <f>'[1]医院(打印)'!A31</f>
        <v>另专科医院</v>
      </c>
      <c r="B27" s="35"/>
      <c r="C27" s="17"/>
      <c r="D27" s="17"/>
      <c r="E27" s="17"/>
      <c r="F27" s="17"/>
      <c r="G27" s="35"/>
      <c r="H27" s="17"/>
      <c r="I27" s="17"/>
      <c r="J27" s="17"/>
      <c r="K27" s="35"/>
      <c r="L27" s="35"/>
      <c r="M27" s="35"/>
      <c r="N27" s="17"/>
      <c r="O27" s="17"/>
      <c r="P27" s="17"/>
      <c r="T27" s="28"/>
    </row>
    <row r="28" spans="1:20" s="29" customFormat="1" ht="20.100000000000001" customHeight="1">
      <c r="A28" s="34" t="str">
        <f>'[1]医院(打印)'!A32</f>
        <v>三明市第四医院</v>
      </c>
      <c r="B28" s="35">
        <f>'[1]医院(打印)'!B32-Q28</f>
        <v>145.44</v>
      </c>
      <c r="C28" s="17">
        <f>'[1]医院(打印)'!C32-R28</f>
        <v>36.47</v>
      </c>
      <c r="D28" s="17">
        <f>'[1]医院(打印)'!D32-[1]医院与上月比!S28</f>
        <v>-12.74</v>
      </c>
      <c r="E28" s="17">
        <f>'[1]医院(打印)'!K32-[1]医院与上月比!T28</f>
        <v>-5.48</v>
      </c>
      <c r="F28" s="17">
        <f>'[1]医院(打印)'!L32-[1]医院与上月比!U28</f>
        <v>-2.02</v>
      </c>
      <c r="G28" s="35">
        <f>'[1]医院(打印)'!U32-V28</f>
        <v>99.6</v>
      </c>
      <c r="H28" s="17">
        <f>'[1]医院(打印)'!V32-W28</f>
        <v>68.48</v>
      </c>
      <c r="I28" s="17">
        <f>'[1]医院(打印)'!Y32-X28</f>
        <v>0.18</v>
      </c>
      <c r="J28" s="17">
        <f>'[1]医院(打印)'!Z32-Y28</f>
        <v>0.12</v>
      </c>
      <c r="K28" s="35">
        <f>'[1]医院(打印)'!AH32-Z28</f>
        <v>380.27</v>
      </c>
      <c r="L28" s="35">
        <f>'[1]医院(打印)'!AT32-AA28</f>
        <v>2624.98</v>
      </c>
      <c r="M28" s="35">
        <f>'[1]医院(打印)'!AC32-AB28</f>
        <v>70.64</v>
      </c>
      <c r="N28" s="17">
        <f>'[1]医院(打印)'!AD32-AC28</f>
        <v>37.159999999999997</v>
      </c>
      <c r="O28" s="17">
        <f>'[1]医院(打印)'!AE32-AD28</f>
        <v>4.0199999999999996</v>
      </c>
      <c r="P28" s="17">
        <f>'[1]医院(打印)'!AG32-AE28</f>
        <v>97.45</v>
      </c>
      <c r="T28" s="28"/>
    </row>
    <row r="29" spans="1:20" s="29" customFormat="1" ht="20.100000000000001" customHeight="1">
      <c r="A29" s="34" t="str">
        <f>'[1]医院(打印)'!A33</f>
        <v>永安市第六医院</v>
      </c>
      <c r="B29" s="35">
        <f>'[1]医院(打印)'!B33-Q29</f>
        <v>135.31</v>
      </c>
      <c r="C29" s="17">
        <f>'[1]医院(打印)'!C33-R29</f>
        <v>95.74</v>
      </c>
      <c r="D29" s="17">
        <f>'[1]医院(打印)'!D33-[1]医院与上月比!S29</f>
        <v>0.209999999999994</v>
      </c>
      <c r="E29" s="17">
        <f>'[1]医院(打印)'!K33-[1]医院与上月比!T29</f>
        <v>-2.35</v>
      </c>
      <c r="F29" s="17">
        <f>'[1]医院(打印)'!L33-[1]医院与上月比!U29</f>
        <v>-2.04</v>
      </c>
      <c r="G29" s="35">
        <f>'[1]医院(打印)'!U33-V29</f>
        <v>28.76</v>
      </c>
      <c r="H29" s="17">
        <f>'[1]医院(打印)'!V33-W29</f>
        <v>21.25</v>
      </c>
      <c r="I29" s="17">
        <f>'[1]医院(打印)'!Y33-X29</f>
        <v>0.03</v>
      </c>
      <c r="J29" s="17">
        <f>'[1]医院(打印)'!Z33-Y29</f>
        <v>0.02</v>
      </c>
      <c r="K29" s="35">
        <f>'[1]医院(打印)'!AH33-Z29</f>
        <v>186.2</v>
      </c>
      <c r="L29" s="35">
        <f>'[1]医院(打印)'!AT33-AA29</f>
        <v>8255.9599999999991</v>
      </c>
      <c r="M29" s="35">
        <f>'[1]医院(打印)'!AC33-AB29</f>
        <v>165.45</v>
      </c>
      <c r="N29" s="17">
        <f>'[1]医院(打印)'!AD33-AC29</f>
        <v>49.9</v>
      </c>
      <c r="O29" s="17">
        <f>'[1]医院(打印)'!AE33-AD29</f>
        <v>6.8</v>
      </c>
      <c r="P29" s="17">
        <f>'[1]医院(打印)'!AG33-AE29</f>
        <v>110.12</v>
      </c>
      <c r="T29" s="28"/>
    </row>
    <row r="30" spans="1:20" s="29" customFormat="1" ht="20.100000000000001" customHeight="1">
      <c r="A30" s="34" t="str">
        <f>'[1]医院(打印)'!A34</f>
        <v>梅列区医院</v>
      </c>
      <c r="B30" s="35">
        <f>'[1]医院(打印)'!B34-Q30</f>
        <v>349.56</v>
      </c>
      <c r="C30" s="17">
        <f>'[1]医院(打印)'!C34-R30</f>
        <v>171.09</v>
      </c>
      <c r="D30" s="17">
        <f>'[1]医院(打印)'!D34-[1]医院与上月比!S30</f>
        <v>-6.58</v>
      </c>
      <c r="E30" s="17">
        <f>'[1]医院(打印)'!K34-[1]医院与上月比!T30</f>
        <v>22.75</v>
      </c>
      <c r="F30" s="17">
        <f>'[1]医院(打印)'!L34-[1]医院与上月比!U30</f>
        <v>5.57</v>
      </c>
      <c r="G30" s="35">
        <f>'[1]医院(打印)'!U34-V30</f>
        <v>75.27</v>
      </c>
      <c r="H30" s="17">
        <f>'[1]医院(打印)'!V34-W30</f>
        <v>21.53</v>
      </c>
      <c r="I30" s="17">
        <f>'[1]医院(打印)'!Y34-X30</f>
        <v>23.17</v>
      </c>
      <c r="J30" s="17">
        <f>'[1]医院(打印)'!Z34-Y30</f>
        <v>6.63</v>
      </c>
      <c r="K30" s="35">
        <f>'[1]医院(打印)'!AH34-Z30</f>
        <v>127.11</v>
      </c>
      <c r="L30" s="35">
        <f>'[1]医院(打印)'!AT34-AA30</f>
        <v>4087.42</v>
      </c>
      <c r="M30" s="35">
        <f>'[1]医院(打印)'!AC34-AB30</f>
        <v>658.2</v>
      </c>
      <c r="N30" s="17">
        <f>'[1]医院(打印)'!AD34-AC30</f>
        <v>6.21</v>
      </c>
      <c r="O30" s="17">
        <f>'[1]医院(打印)'!AE34-AD30</f>
        <v>5.78</v>
      </c>
      <c r="P30" s="17">
        <f>'[1]医院(打印)'!AG34-AE30</f>
        <v>98.2</v>
      </c>
      <c r="T30" s="28"/>
    </row>
    <row r="31" spans="1:20" s="29" customFormat="1" ht="20.100000000000001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8"/>
      <c r="T31" s="28"/>
    </row>
    <row r="32" spans="1:20" s="29" customFormat="1" ht="20.100000000000001" customHeight="1">
      <c r="A32" s="34" t="s">
        <v>68</v>
      </c>
      <c r="B32" s="37">
        <f>'[1]基层卫生院(打印)'!B7-Q32</f>
        <v>2677.99</v>
      </c>
      <c r="C32" s="37">
        <f>B32-E32-G32-I32</f>
        <v>1266.19</v>
      </c>
      <c r="D32" s="37">
        <f>ROUND('[1]基层卫生院(打印)'!C7/'[1]基层卫生院(打印)'!B7%,2)-[1]医院与上月比!S32</f>
        <v>4.9999999999997199E-2</v>
      </c>
      <c r="E32" s="34">
        <f>'[1]基层卫生院(打印)'!H7-[1]医院与上月比!T32</f>
        <v>74.42</v>
      </c>
      <c r="F32" s="34">
        <f>'[1]基层卫生院(打印)'!I7-[1]医院与上月比!U32</f>
        <v>1.00000000000016E-2</v>
      </c>
      <c r="G32" s="34">
        <f>'[1]基层卫生院(打印)'!N7-V32</f>
        <v>1321.25</v>
      </c>
      <c r="H32" s="34">
        <f>'[1]基层卫生院(打印)'!O7-W32</f>
        <v>49.34</v>
      </c>
      <c r="I32" s="34">
        <f>ROUND((#REF!+#REF!)/10000,2)-X32</f>
        <v>16.13</v>
      </c>
      <c r="J32" s="34">
        <f>ROUND((#REF!+#REF!)/#REF!%,2)-Y32</f>
        <v>0.6</v>
      </c>
      <c r="K32" s="34">
        <f>'[1]基层卫生院(打印)'!V7-Z32</f>
        <v>49.14</v>
      </c>
      <c r="L32" s="34">
        <f>'[1]基层卫生院(打印)'!AG7-AA32</f>
        <v>676.89</v>
      </c>
      <c r="M32" s="37">
        <f>'[1]基层卫生院(打印)'!R7-AB32</f>
        <v>120.23</v>
      </c>
      <c r="N32" s="37">
        <f>'[1]基层卫生院(打印)'!S7-AC32</f>
        <v>5.63</v>
      </c>
      <c r="O32" s="37">
        <f>'[1]基层卫生院(打印)'!T7-AD32</f>
        <v>2.78</v>
      </c>
      <c r="P32" s="37">
        <f>'[1]基层卫生院(打印)'!U7-AE32</f>
        <v>62.75</v>
      </c>
      <c r="T32" s="28"/>
    </row>
  </sheetData>
  <protectedRanges>
    <protectedRange sqref="B1 V1 M1" name="区域1" securityDescriptor=""/>
  </protectedRanges>
  <mergeCells count="18">
    <mergeCell ref="O2:O3"/>
    <mergeCell ref="P2:P3"/>
    <mergeCell ref="A1:P1"/>
    <mergeCell ref="A31:P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5" type="noConversion"/>
  <printOptions horizontalCentered="1" verticalCentered="1"/>
  <pageMargins left="0.235416666666667" right="0.235416666666667" top="0.74791666666666701" bottom="0.70763888888888904" header="0.51041666666666696" footer="0.5104166666666669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2"/>
  <sheetViews>
    <sheetView zoomScale="120" zoomScaleNormal="120" workbookViewId="0">
      <pane xSplit="1" ySplit="4" topLeftCell="B8" activePane="bottomRight" state="frozen"/>
      <selection pane="topRight"/>
      <selection pane="bottomLeft"/>
      <selection pane="bottomRight" activeCell="A4" sqref="A4:P32"/>
    </sheetView>
  </sheetViews>
  <sheetFormatPr defaultColWidth="9" defaultRowHeight="14.25"/>
  <cols>
    <col min="1" max="1" width="11.25" style="13" customWidth="1"/>
    <col min="2" max="2" width="6.875" style="14" customWidth="1"/>
    <col min="3" max="5" width="6" style="13" customWidth="1"/>
    <col min="6" max="6" width="5.125" style="13" customWidth="1"/>
    <col min="7" max="7" width="7.125" style="13" customWidth="1"/>
    <col min="8" max="8" width="5.25" style="13" customWidth="1"/>
    <col min="9" max="9" width="6.125" style="13" customWidth="1"/>
    <col min="10" max="10" width="5.5" style="13" customWidth="1"/>
    <col min="11" max="11" width="5.25" style="13" customWidth="1"/>
    <col min="12" max="12" width="6.75" style="13" customWidth="1"/>
    <col min="13" max="13" width="5.875" style="14" customWidth="1"/>
    <col min="14" max="14" width="5.375" style="13" customWidth="1"/>
    <col min="15" max="15" width="5.25" style="13" customWidth="1"/>
    <col min="16" max="16" width="6.125" style="13" customWidth="1"/>
    <col min="17" max="20" width="9" style="13" customWidth="1"/>
    <col min="21" max="21" width="9" style="15" customWidth="1"/>
    <col min="22" max="22" width="9" style="16" customWidth="1"/>
    <col min="23" max="16384" width="9" style="13"/>
  </cols>
  <sheetData>
    <row r="1" spans="1:21" ht="29.25" customHeight="1">
      <c r="A1" s="286" t="s">
        <v>95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1" s="11" customFormat="1" ht="18" customHeight="1">
      <c r="A2" s="287" t="s">
        <v>1</v>
      </c>
      <c r="B2" s="281" t="s">
        <v>86</v>
      </c>
      <c r="C2" s="285" t="s">
        <v>87</v>
      </c>
      <c r="D2" s="285" t="s">
        <v>88</v>
      </c>
      <c r="E2" s="285" t="s">
        <v>89</v>
      </c>
      <c r="F2" s="285" t="s">
        <v>88</v>
      </c>
      <c r="G2" s="281" t="s">
        <v>90</v>
      </c>
      <c r="H2" s="281" t="s">
        <v>91</v>
      </c>
      <c r="I2" s="281" t="s">
        <v>92</v>
      </c>
      <c r="J2" s="281" t="s">
        <v>88</v>
      </c>
      <c r="K2" s="281" t="s">
        <v>93</v>
      </c>
      <c r="L2" s="281" t="s">
        <v>94</v>
      </c>
      <c r="M2" s="281" t="s">
        <v>3</v>
      </c>
      <c r="N2" s="281" t="s">
        <v>4</v>
      </c>
      <c r="O2" s="281" t="s">
        <v>5</v>
      </c>
      <c r="P2" s="281" t="s">
        <v>7</v>
      </c>
    </row>
    <row r="3" spans="1:21" s="11" customFormat="1" ht="41.45" customHeight="1">
      <c r="A3" s="288"/>
      <c r="B3" s="282"/>
      <c r="C3" s="285"/>
      <c r="D3" s="285"/>
      <c r="E3" s="285"/>
      <c r="F3" s="285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21" s="11" customFormat="1" ht="23.25" customHeight="1">
      <c r="A4" s="18" t="s">
        <v>10</v>
      </c>
      <c r="B4" s="19">
        <f t="shared" ref="B4:G4" si="0">SUM(B5:B26)</f>
        <v>2651.94</v>
      </c>
      <c r="C4" s="19">
        <f t="shared" si="0"/>
        <v>878.76</v>
      </c>
      <c r="D4" s="19">
        <f>ROUND('[1]医院(打印)'!D8-(#REF!+#REF!+#REF!+#REF!+#REF!+#REF!+#REF!+#REF!+#REF!+#REF!)/#REF!%,2)</f>
        <v>-0.75</v>
      </c>
      <c r="E4" s="19">
        <f t="shared" si="0"/>
        <v>1213</v>
      </c>
      <c r="F4" s="19">
        <f>ROUND(((#REF!+#REF!+#REF!+#REF!)/#REF!%-(#REF!+#REF!+#REF!+#REF!)/#REF!%),2)</f>
        <v>2</v>
      </c>
      <c r="G4" s="19">
        <f t="shared" si="0"/>
        <v>498.71</v>
      </c>
      <c r="H4" s="19">
        <f>ROUND(#REF!/#REF!%-#REF!/#REF!%,2)</f>
        <v>-0.5</v>
      </c>
      <c r="I4" s="19">
        <f>SUM(I5:I26)</f>
        <v>61.5</v>
      </c>
      <c r="J4" s="19">
        <f>ROUND(((#REF!+#REF!)/#REF!%-(#REF!+#REF!)/#REF!%),2)</f>
        <v>-0.74</v>
      </c>
      <c r="K4" s="22">
        <f>#REF!-#REF!</f>
        <v>12.42</v>
      </c>
      <c r="L4" s="22">
        <f>#REF!-#REF!</f>
        <v>80.519999999999499</v>
      </c>
      <c r="M4" s="22">
        <f>#REF!-#REF!</f>
        <v>-9.2999999999999492</v>
      </c>
      <c r="N4" s="19">
        <f>#REF!-#REF!</f>
        <v>0.25</v>
      </c>
      <c r="O4" s="19">
        <f>ROUND(#REF!/#REF!*100-#REF!/#REF!*100,2)</f>
        <v>-0.01</v>
      </c>
      <c r="P4" s="19">
        <f>#REF!-#REF!</f>
        <v>8.3800000000000008</v>
      </c>
    </row>
    <row r="5" spans="1:21" s="12" customFormat="1" ht="20.100000000000001" customHeight="1">
      <c r="A5" s="21" t="str">
        <f>'[1]医院(打印)'!A9</f>
        <v>三明市第一医院</v>
      </c>
      <c r="B5" s="22">
        <f>ROUND((#REF!-#REF!)/10000,2)</f>
        <v>735.29</v>
      </c>
      <c r="C5" s="20">
        <f>ROUND(((#REF!-#REF!-#REF!-#REF!-#REF!-#REF!-#REF!-#REF!)-(#REF!-#REF!-#REF!-#REF!-#REF!-#REF!-#REF!-#REF!))/10000,2)</f>
        <v>131.96</v>
      </c>
      <c r="D5" s="19">
        <f>ROUND('[1]医院(打印)'!D9-(#REF!+#REF!+#REF!+#REF!+#REF!+#REF!+#REF!+#REF!+#REF!+#REF!)/#REF!%,2)</f>
        <v>-2.06</v>
      </c>
      <c r="E5" s="19">
        <f>ROUND(((#REF!+#REF!+#REF!+#REF!)-(#REF!+#REF!+#REF!+#REF!))/10000,2)</f>
        <v>564.53</v>
      </c>
      <c r="F5" s="19">
        <f>ROUND(((#REF!+#REF!+#REF!+#REF!)/#REF!%-(#REF!+#REF!+#REF!+#REF!)/#REF!%),2)</f>
        <v>5.44</v>
      </c>
      <c r="G5" s="22">
        <f>ROUND((#REF!-#REF!)/10000,2)</f>
        <v>54.51</v>
      </c>
      <c r="H5" s="19">
        <f>ROUND(#REF!/#REF!%-#REF!/#REF!%,2)</f>
        <v>-1.8</v>
      </c>
      <c r="I5" s="19">
        <f>ROUND(((#REF!+#REF!)-(#REF!+#REF!))/10000,2)</f>
        <v>-15.71</v>
      </c>
      <c r="J5" s="19">
        <f>ROUND(((#REF!+#REF!)/#REF!%-(#REF!+#REF!)/#REF!%),2)</f>
        <v>-1.57</v>
      </c>
      <c r="K5" s="22">
        <f>#REF!-#REF!</f>
        <v>63.68</v>
      </c>
      <c r="L5" s="22">
        <f>#REF!-#REF!</f>
        <v>-7.9899999999997799</v>
      </c>
      <c r="M5" s="22">
        <f>#REF!-#REF!</f>
        <v>-31.4100000000001</v>
      </c>
      <c r="N5" s="19">
        <f>#REF!-#REF!</f>
        <v>0.27</v>
      </c>
      <c r="O5" s="19">
        <f>ROUND(#REF!/#REF!*100-#REF!/#REF!*100,2)</f>
        <v>0.45</v>
      </c>
      <c r="P5" s="19">
        <f>#REF!-#REF!</f>
        <v>9.1000000000000103</v>
      </c>
      <c r="U5" s="11"/>
    </row>
    <row r="6" spans="1:21" s="12" customFormat="1" ht="20.100000000000001" customHeight="1">
      <c r="A6" s="21" t="str">
        <f>'[1]医院(打印)'!A10</f>
        <v>三明市第二医院</v>
      </c>
      <c r="B6" s="22">
        <f>ROUND((#REF!-#REF!)/10000,2)</f>
        <v>307.99</v>
      </c>
      <c r="C6" s="20">
        <f>ROUND(((#REF!-#REF!-#REF!-#REF!-#REF!-#REF!-#REF!-#REF!)-(#REF!-#REF!-#REF!-#REF!-#REF!-#REF!-#REF!-#REF!))/10000,2)</f>
        <v>156.84</v>
      </c>
      <c r="D6" s="19">
        <f>ROUND('[1]医院(打印)'!D10-(#REF!+#REF!+#REF!+#REF!+#REF!+#REF!+#REF!+#REF!+#REF!+#REF!)/#REF!%,2)</f>
        <v>1.1100000000000001</v>
      </c>
      <c r="E6" s="19">
        <f>ROUND(((#REF!+#REF!+#REF!+#REF!)-(#REF!+#REF!+#REF!+#REF!))/10000,2)</f>
        <v>51.82</v>
      </c>
      <c r="F6" s="19">
        <f>ROUND(((#REF!+#REF!+#REF!+#REF!)/#REF!%-(#REF!+#REF!+#REF!+#REF!)/#REF!%),2)</f>
        <v>-0.97</v>
      </c>
      <c r="G6" s="22">
        <f>ROUND((#REF!-#REF!)/10000,2)</f>
        <v>53.03</v>
      </c>
      <c r="H6" s="19">
        <f>ROUND(#REF!/#REF!%-#REF!/#REF!%,2)</f>
        <v>-0.46</v>
      </c>
      <c r="I6" s="19">
        <f>ROUND(((#REF!+#REF!)-(#REF!+#REF!))/10000,2)</f>
        <v>46.29</v>
      </c>
      <c r="J6" s="19">
        <f>ROUND(((#REF!+#REF!)/#REF!%-(#REF!+#REF!)/#REF!%),2)</f>
        <v>0.32</v>
      </c>
      <c r="K6" s="22">
        <f>#REF!-#REF!</f>
        <v>0.74000000000000898</v>
      </c>
      <c r="L6" s="22">
        <f>#REF!-#REF!</f>
        <v>261.89</v>
      </c>
      <c r="M6" s="22">
        <f>#REF!-#REF!</f>
        <v>-46.89</v>
      </c>
      <c r="N6" s="19">
        <f>#REF!-#REF!</f>
        <v>0.92000000000000204</v>
      </c>
      <c r="O6" s="19">
        <f>ROUND(#REF!/#REF!*100-#REF!/#REF!*100,2)</f>
        <v>0.31</v>
      </c>
      <c r="P6" s="19">
        <f>#REF!-#REF!</f>
        <v>17.02</v>
      </c>
      <c r="U6" s="11"/>
    </row>
    <row r="7" spans="1:21" s="12" customFormat="1" ht="31.5" customHeight="1">
      <c r="A7" s="23" t="str">
        <f>'[1]医院(打印)'!A11</f>
        <v>三明市中西医结合医院</v>
      </c>
      <c r="B7" s="22">
        <f>ROUND((#REF!-#REF!)/10000,2)</f>
        <v>101.35</v>
      </c>
      <c r="C7" s="20">
        <f>ROUND(((#REF!-#REF!-#REF!-#REF!-#REF!-#REF!-#REF!-#REF!)-(#REF!-#REF!-#REF!-#REF!-#REF!-#REF!-#REF!-#REF!))/10000,2)</f>
        <v>35.65</v>
      </c>
      <c r="D7" s="19">
        <f>ROUND('[1]医院(打印)'!D11-(#REF!+#REF!+#REF!+#REF!+#REF!+#REF!+#REF!+#REF!+#REF!+#REF!)/#REF!%,2)</f>
        <v>-0.61</v>
      </c>
      <c r="E7" s="19">
        <f>ROUND(((#REF!+#REF!+#REF!+#REF!)-(#REF!+#REF!+#REF!+#REF!))/10000,2)</f>
        <v>39.090000000000003</v>
      </c>
      <c r="F7" s="19">
        <f>ROUND(((#REF!+#REF!+#REF!+#REF!)/#REF!%-(#REF!+#REF!+#REF!+#REF!)/#REF!%),2)</f>
        <v>0.72</v>
      </c>
      <c r="G7" s="22">
        <f>ROUND((#REF!-#REF!)/10000,2)</f>
        <v>41.83</v>
      </c>
      <c r="H7" s="19">
        <f>ROUND(#REF!/#REF!%-#REF!/#REF!%,2)</f>
        <v>1.39</v>
      </c>
      <c r="I7" s="19">
        <f>ROUND(((#REF!+#REF!)-(#REF!+#REF!))/10000,2)</f>
        <v>-15.21</v>
      </c>
      <c r="J7" s="19">
        <f>ROUND(((#REF!+#REF!)/#REF!%-(#REF!+#REF!)/#REF!%),2)</f>
        <v>-1.51</v>
      </c>
      <c r="K7" s="22">
        <f>#REF!-#REF!</f>
        <v>7.8299999999999796</v>
      </c>
      <c r="L7" s="22">
        <f>#REF!-#REF!</f>
        <v>-886.16999999999905</v>
      </c>
      <c r="M7" s="22">
        <f>#REF!-#REF!</f>
        <v>-21.61</v>
      </c>
      <c r="N7" s="19">
        <f>#REF!-#REF!</f>
        <v>-1.08</v>
      </c>
      <c r="O7" s="19">
        <f>ROUND(#REF!/#REF!*100-#REF!/#REF!*100,2)</f>
        <v>0.37</v>
      </c>
      <c r="P7" s="19">
        <f>#REF!-#REF!</f>
        <v>6.19</v>
      </c>
      <c r="U7" s="11"/>
    </row>
    <row r="8" spans="1:21" s="12" customFormat="1" ht="20.100000000000001" customHeight="1">
      <c r="A8" s="21" t="str">
        <f>'[1]医院(打印)'!A12</f>
        <v>三明市第五医院</v>
      </c>
      <c r="B8" s="22">
        <f>ROUND((#REF!-#REF!)/10000,2)</f>
        <v>13.92</v>
      </c>
      <c r="C8" s="20">
        <f>ROUND(((#REF!-#REF!-#REF!-#REF!-#REF!-#REF!-#REF!-#REF!)-(#REF!-#REF!-#REF!-#REF!-#REF!-#REF!-#REF!-#REF!))/10000,2)</f>
        <v>2.87</v>
      </c>
      <c r="D8" s="19">
        <f>ROUND('[1]医院(打印)'!D12-(#REF!+#REF!+#REF!+#REF!+#REF!+#REF!+#REF!+#REF!+#REF!+#REF!)/#REF!%,2)</f>
        <v>-1.31</v>
      </c>
      <c r="E8" s="19">
        <f>ROUND(((#REF!+#REF!+#REF!+#REF!)-(#REF!+#REF!+#REF!+#REF!))/10000,2)</f>
        <v>15.82</v>
      </c>
      <c r="F8" s="19">
        <f>ROUND(((#REF!+#REF!+#REF!+#REF!)/#REF!%-(#REF!+#REF!+#REF!+#REF!)/#REF!%),2)</f>
        <v>4.84</v>
      </c>
      <c r="G8" s="22">
        <f>ROUND((#REF!-#REF!)/10000,2)</f>
        <v>-10.59</v>
      </c>
      <c r="H8" s="19">
        <f>ROUND(#REF!/#REF!%-#REF!/#REF!%,2)</f>
        <v>-5.66</v>
      </c>
      <c r="I8" s="19">
        <f>ROUND(((#REF!+#REF!)-(#REF!+#REF!))/10000,2)</f>
        <v>5.83</v>
      </c>
      <c r="J8" s="19">
        <f>ROUND(((#REF!+#REF!)/#REF!%-(#REF!+#REF!)/#REF!%),2)</f>
        <v>2.13</v>
      </c>
      <c r="K8" s="22">
        <f>#REF!-#REF!</f>
        <v>9.7599999999999891</v>
      </c>
      <c r="L8" s="22">
        <f>#REF!-#REF!</f>
        <v>-672.15</v>
      </c>
      <c r="M8" s="22">
        <f>#REF!-#REF!</f>
        <v>46.29</v>
      </c>
      <c r="N8" s="19">
        <f>#REF!-#REF!</f>
        <v>-3.55</v>
      </c>
      <c r="O8" s="19">
        <f>ROUND(#REF!/#REF!*100-#REF!/#REF!*100,2)</f>
        <v>-0.36</v>
      </c>
      <c r="P8" s="19">
        <f>#REF!-#REF!</f>
        <v>-7.53</v>
      </c>
      <c r="U8" s="11"/>
    </row>
    <row r="9" spans="1:21" s="12" customFormat="1" ht="20.100000000000001" customHeight="1">
      <c r="A9" s="21" t="str">
        <f>'[1]医院(打印)'!A13</f>
        <v>永安市立医院</v>
      </c>
      <c r="B9" s="22">
        <f>ROUND((#REF!-#REF!)/10000,2)</f>
        <v>48.91</v>
      </c>
      <c r="C9" s="20">
        <f>ROUND(((#REF!-#REF!-#REF!-#REF!-#REF!-#REF!-#REF!-#REF!)-(#REF!-#REF!-#REF!-#REF!-#REF!-#REF!-#REF!-#REF!))/10000,2)</f>
        <v>-5.03</v>
      </c>
      <c r="D9" s="19">
        <f>ROUND('[1]医院(打印)'!D13-(#REF!+#REF!+#REF!+#REF!+#REF!+#REF!+#REF!+#REF!+#REF!+#REF!)/#REF!%,2)</f>
        <v>-1.68</v>
      </c>
      <c r="E9" s="19">
        <f>ROUND(((#REF!+#REF!+#REF!+#REF!)-(#REF!+#REF!+#REF!+#REF!))/10000,2)</f>
        <v>17.43</v>
      </c>
      <c r="F9" s="19">
        <f>ROUND(((#REF!+#REF!+#REF!+#REF!)/#REF!%-(#REF!+#REF!+#REF!+#REF!)/#REF!%),2)</f>
        <v>0.32</v>
      </c>
      <c r="G9" s="22">
        <f>ROUND((#REF!-#REF!)/10000,2)</f>
        <v>43.74</v>
      </c>
      <c r="H9" s="19">
        <f>ROUND(#REF!/#REF!%-#REF!/#REF!%,2)</f>
        <v>2.11</v>
      </c>
      <c r="I9" s="19">
        <f>ROUND(((#REF!+#REF!)-(#REF!+#REF!))/10000,2)</f>
        <v>-7.23</v>
      </c>
      <c r="J9" s="19">
        <f>ROUND(((#REF!+#REF!)/#REF!%-(#REF!+#REF!)/#REF!%),2)</f>
        <v>-0.75</v>
      </c>
      <c r="K9" s="22">
        <f>#REF!-#REF!</f>
        <v>2.5200000000000098</v>
      </c>
      <c r="L9" s="22">
        <f>#REF!-#REF!</f>
        <v>-466.3</v>
      </c>
      <c r="M9" s="22">
        <f>#REF!-#REF!</f>
        <v>-19.52</v>
      </c>
      <c r="N9" s="19">
        <f>#REF!-#REF!</f>
        <v>-0.52</v>
      </c>
      <c r="O9" s="19">
        <f>ROUND(#REF!/#REF!*100-#REF!/#REF!*100,2)</f>
        <v>0.25</v>
      </c>
      <c r="P9" s="19">
        <f>#REF!-#REF!</f>
        <v>4.8</v>
      </c>
      <c r="U9" s="11"/>
    </row>
    <row r="10" spans="1:21" s="12" customFormat="1" ht="20.100000000000001" customHeight="1">
      <c r="A10" s="21" t="str">
        <f>'[1]医院(打印)'!A14</f>
        <v>大田县医院</v>
      </c>
      <c r="B10" s="22">
        <f>ROUND((#REF!-#REF!)/10000,2)</f>
        <v>121.19</v>
      </c>
      <c r="C10" s="20">
        <f>ROUND(((#REF!-#REF!-#REF!-#REF!-#REF!-#REF!-#REF!-#REF!)-(#REF!-#REF!-#REF!-#REF!-#REF!-#REF!-#REF!-#REF!))/10000,2)</f>
        <v>33.770000000000003</v>
      </c>
      <c r="D10" s="19">
        <f>ROUND('[1]医院(打印)'!D14-(#REF!+#REF!+#REF!+#REF!+#REF!+#REF!+#REF!+#REF!+#REF!+#REF!)/#REF!%,2)</f>
        <v>-2.1800000000000002</v>
      </c>
      <c r="E10" s="19">
        <f>ROUND(((#REF!+#REF!+#REF!+#REF!)-(#REF!+#REF!+#REF!+#REF!))/10000,2)</f>
        <v>36.42</v>
      </c>
      <c r="F10" s="19">
        <f>ROUND(((#REF!+#REF!+#REF!+#REF!)/#REF!%-(#REF!+#REF!+#REF!+#REF!)/#REF!%),2)</f>
        <v>0.31</v>
      </c>
      <c r="G10" s="22">
        <f>ROUND((#REF!-#REF!)/10000,2)</f>
        <v>34.64</v>
      </c>
      <c r="H10" s="19">
        <f>ROUND(#REF!/#REF!%-#REF!/#REF!%,2)</f>
        <v>1.02</v>
      </c>
      <c r="I10" s="19">
        <f>ROUND(((#REF!+#REF!)-(#REF!+#REF!))/10000,2)</f>
        <v>16.37</v>
      </c>
      <c r="J10" s="19">
        <f>ROUND(((#REF!+#REF!)/#REF!%-(#REF!+#REF!)/#REF!%),2)</f>
        <v>0.85</v>
      </c>
      <c r="K10" s="22">
        <f>#REF!-#REF!</f>
        <v>-26.46</v>
      </c>
      <c r="L10" s="22">
        <f>#REF!-#REF!</f>
        <v>797.61</v>
      </c>
      <c r="M10" s="22">
        <f>#REF!-#REF!</f>
        <v>6.5699999999999896</v>
      </c>
      <c r="N10" s="19">
        <f>#REF!-#REF!</f>
        <v>1.53</v>
      </c>
      <c r="O10" s="19">
        <f>ROUND(#REF!/#REF!*100-#REF!/#REF!*100,2)</f>
        <v>-2.71</v>
      </c>
      <c r="P10" s="19">
        <f>#REF!-#REF!</f>
        <v>17.93</v>
      </c>
      <c r="U10" s="11"/>
    </row>
    <row r="11" spans="1:21" s="12" customFormat="1" ht="20.100000000000001" customHeight="1">
      <c r="A11" s="21" t="str">
        <f>'[1]医院(打印)'!A15</f>
        <v>大田县中医院</v>
      </c>
      <c r="B11" s="22">
        <f>ROUND((#REF!-#REF!)/10000,2)</f>
        <v>100.05</v>
      </c>
      <c r="C11" s="20">
        <f>ROUND(((#REF!-#REF!-#REF!-#REF!-#REF!-#REF!-#REF!-#REF!)-(#REF!-#REF!-#REF!-#REF!-#REF!-#REF!-#REF!-#REF!))/10000,2)</f>
        <v>31.77</v>
      </c>
      <c r="D11" s="19">
        <f>ROUND('[1]医院(打印)'!D15-(#REF!+#REF!+#REF!+#REF!+#REF!+#REF!+#REF!+#REF!+#REF!+#REF!)/#REF!%,2)</f>
        <v>-3.46</v>
      </c>
      <c r="E11" s="19">
        <f>ROUND(((#REF!+#REF!+#REF!+#REF!)-(#REF!+#REF!+#REF!+#REF!))/10000,2)</f>
        <v>36.17</v>
      </c>
      <c r="F11" s="19">
        <f>ROUND(((#REF!+#REF!+#REF!+#REF!)/#REF!%-(#REF!+#REF!+#REF!+#REF!)/#REF!%),2)</f>
        <v>3.81</v>
      </c>
      <c r="G11" s="22">
        <f>ROUND((#REF!-#REF!)/10000,2)</f>
        <v>18.78</v>
      </c>
      <c r="H11" s="19">
        <f>ROUND(#REF!/#REF!%-#REF!/#REF!%,2)</f>
        <v>-2.89</v>
      </c>
      <c r="I11" s="19">
        <f>ROUND(((#REF!+#REF!)-(#REF!+#REF!))/10000,2)</f>
        <v>13.33</v>
      </c>
      <c r="J11" s="19">
        <f>ROUND(((#REF!+#REF!)/#REF!%-(#REF!+#REF!)/#REF!%),2)</f>
        <v>2.54</v>
      </c>
      <c r="K11" s="22">
        <f>#REF!-#REF!</f>
        <v>8.9700000000000006</v>
      </c>
      <c r="L11" s="22">
        <f>#REF!-#REF!</f>
        <v>1008.16</v>
      </c>
      <c r="M11" s="22">
        <f>#REF!-#REF!</f>
        <v>36.97</v>
      </c>
      <c r="N11" s="19">
        <f>#REF!-#REF!</f>
        <v>1.84</v>
      </c>
      <c r="O11" s="19">
        <f>ROUND(#REF!/#REF!*100-#REF!/#REF!*100,2)</f>
        <v>-0.37</v>
      </c>
      <c r="P11" s="19">
        <f>#REF!-#REF!</f>
        <v>22</v>
      </c>
      <c r="U11" s="11"/>
    </row>
    <row r="12" spans="1:21" s="12" customFormat="1" ht="20.100000000000001" customHeight="1">
      <c r="A12" s="21" t="str">
        <f>'[1]医院(打印)'!A16</f>
        <v>明溪县医院</v>
      </c>
      <c r="B12" s="22">
        <f>ROUND((#REF!-#REF!)/10000,2)</f>
        <v>108.73</v>
      </c>
      <c r="C12" s="20">
        <f>ROUND(((#REF!-#REF!-#REF!-#REF!-#REF!-#REF!-#REF!-#REF!)-(#REF!-#REF!-#REF!-#REF!-#REF!-#REF!-#REF!-#REF!))/10000,2)</f>
        <v>54.81</v>
      </c>
      <c r="D12" s="19">
        <f>ROUND('[1]医院(打印)'!D16-(#REF!+#REF!+#REF!+#REF!+#REF!+#REF!+#REF!+#REF!+#REF!+#REF!)/#REF!%,2)</f>
        <v>1.7</v>
      </c>
      <c r="E12" s="19">
        <f>ROUND(((#REF!+#REF!+#REF!+#REF!)-(#REF!+#REF!+#REF!+#REF!))/10000,2)</f>
        <v>20.49</v>
      </c>
      <c r="F12" s="19">
        <f>ROUND(((#REF!+#REF!+#REF!+#REF!)/#REF!%-(#REF!+#REF!+#REF!+#REF!)/#REF!%),2)</f>
        <v>-2.0099999999999998</v>
      </c>
      <c r="G12" s="22">
        <f>ROUND((#REF!-#REF!)/10000,2)</f>
        <v>16.649999999999999</v>
      </c>
      <c r="H12" s="19">
        <f>ROUND(#REF!/#REF!%-#REF!/#REF!%,2)</f>
        <v>-1.46</v>
      </c>
      <c r="I12" s="19">
        <f>ROUND(((#REF!+#REF!)-(#REF!+#REF!))/10000,2)</f>
        <v>16.78</v>
      </c>
      <c r="J12" s="19">
        <f>ROUND(((#REF!+#REF!)/#REF!%-(#REF!+#REF!)/#REF!%),2)</f>
        <v>1.77</v>
      </c>
      <c r="K12" s="22">
        <f>#REF!-#REF!</f>
        <v>-4.1399999999999899</v>
      </c>
      <c r="L12" s="22">
        <f>#REF!-#REF!</f>
        <v>829.97</v>
      </c>
      <c r="M12" s="22">
        <f>#REF!-#REF!</f>
        <v>129.32</v>
      </c>
      <c r="N12" s="19">
        <f>#REF!-#REF!</f>
        <v>-0.3</v>
      </c>
      <c r="O12" s="19">
        <f>ROUND(#REF!/#REF!*100-#REF!/#REF!*100,2)</f>
        <v>-0.67</v>
      </c>
      <c r="P12" s="19">
        <f>#REF!-#REF!</f>
        <v>-3.19</v>
      </c>
      <c r="U12" s="11"/>
    </row>
    <row r="13" spans="1:21" s="12" customFormat="1" ht="20.100000000000001" customHeight="1">
      <c r="A13" s="21" t="str">
        <f>'[1]医院(打印)'!A17</f>
        <v>明溪县中医院</v>
      </c>
      <c r="B13" s="22">
        <f>ROUND((#REF!-#REF!)/10000,2)</f>
        <v>-10.14</v>
      </c>
      <c r="C13" s="20">
        <f>ROUND(((#REF!-#REF!-#REF!-#REF!-#REF!-#REF!-#REF!-#REF!)-(#REF!-#REF!-#REF!-#REF!-#REF!-#REF!-#REF!-#REF!))/10000,2)</f>
        <v>-0.85</v>
      </c>
      <c r="D13" s="19">
        <f>ROUND('[1]医院(打印)'!D17-(#REF!+#REF!+#REF!+#REF!+#REF!+#REF!+#REF!+#REF!+#REF!+#REF!)/#REF!%,2)</f>
        <v>4.5599999999999996</v>
      </c>
      <c r="E13" s="19">
        <f>ROUND(((#REF!+#REF!+#REF!+#REF!)-(#REF!+#REF!+#REF!+#REF!))/10000,2)</f>
        <v>-10.53</v>
      </c>
      <c r="F13" s="19">
        <f>ROUND(((#REF!+#REF!+#REF!+#REF!)/#REF!%-(#REF!+#REF!+#REF!+#REF!)/#REF!%),2)</f>
        <v>-10.07</v>
      </c>
      <c r="G13" s="22">
        <f>ROUND((#REF!-#REF!)/10000,2)</f>
        <v>1.41</v>
      </c>
      <c r="H13" s="19">
        <f>ROUND(#REF!/#REF!%-#REF!/#REF!%,2)</f>
        <v>5.55</v>
      </c>
      <c r="I13" s="19">
        <f>ROUND(((#REF!+#REF!)-(#REF!+#REF!))/10000,2)</f>
        <v>-0.17</v>
      </c>
      <c r="J13" s="19">
        <f>ROUND(((#REF!+#REF!)/#REF!%-(#REF!+#REF!)/#REF!%),2)</f>
        <v>-0.02</v>
      </c>
      <c r="K13" s="22">
        <f>#REF!-#REF!</f>
        <v>-14.66</v>
      </c>
      <c r="L13" s="22">
        <f>#REF!-#REF!</f>
        <v>934.6</v>
      </c>
      <c r="M13" s="22">
        <f>#REF!-#REF!</f>
        <v>114.42</v>
      </c>
      <c r="N13" s="19">
        <f>#REF!-#REF!</f>
        <v>-0.44</v>
      </c>
      <c r="O13" s="19">
        <f>ROUND(#REF!/#REF!*100-#REF!/#REF!*100,2)</f>
        <v>0.82</v>
      </c>
      <c r="P13" s="19">
        <f>#REF!-#REF!</f>
        <v>-1.17</v>
      </c>
      <c r="U13" s="11"/>
    </row>
    <row r="14" spans="1:21" s="12" customFormat="1" ht="20.100000000000001" customHeight="1">
      <c r="A14" s="21" t="str">
        <f>'[1]医院(打印)'!A18</f>
        <v>清流县医院</v>
      </c>
      <c r="B14" s="22">
        <f>ROUND((#REF!-#REF!)/10000,2)</f>
        <v>153.16999999999999</v>
      </c>
      <c r="C14" s="20">
        <f>ROUND(((#REF!-#REF!-#REF!-#REF!-#REF!-#REF!-#REF!-#REF!)-(#REF!-#REF!-#REF!-#REF!-#REF!-#REF!-#REF!-#REF!))/10000,2)</f>
        <v>77.75</v>
      </c>
      <c r="D14" s="19">
        <f>ROUND('[1]医院(打印)'!D18-(#REF!+#REF!+#REF!+#REF!+#REF!+#REF!+#REF!+#REF!+#REF!+#REF!)/#REF!%,2)</f>
        <v>1.82</v>
      </c>
      <c r="E14" s="19">
        <f>ROUND(((#REF!+#REF!+#REF!+#REF!)-(#REF!+#REF!+#REF!+#REF!))/10000,2)</f>
        <v>22.05</v>
      </c>
      <c r="F14" s="19">
        <f>ROUND(((#REF!+#REF!+#REF!+#REF!)/#REF!%-(#REF!+#REF!+#REF!+#REF!)/#REF!%),2)</f>
        <v>-3.83</v>
      </c>
      <c r="G14" s="22">
        <f>ROUND((#REF!-#REF!)/10000,2)</f>
        <v>45.85</v>
      </c>
      <c r="H14" s="19">
        <f>ROUND(#REF!/#REF!%-#REF!/#REF!%,2)</f>
        <v>2.2400000000000002</v>
      </c>
      <c r="I14" s="19">
        <f>ROUND(((#REF!+#REF!)-(#REF!+#REF!))/10000,2)</f>
        <v>7.52</v>
      </c>
      <c r="J14" s="19">
        <f>ROUND(((#REF!+#REF!)/#REF!%-(#REF!+#REF!)/#REF!%),2)</f>
        <v>-0.22</v>
      </c>
      <c r="K14" s="22">
        <f>#REF!-#REF!</f>
        <v>10.73</v>
      </c>
      <c r="L14" s="22">
        <f>#REF!-#REF!</f>
        <v>544.58000000000004</v>
      </c>
      <c r="M14" s="22">
        <f>#REF!-#REF!</f>
        <v>26.51</v>
      </c>
      <c r="N14" s="19">
        <f>#REF!-#REF!</f>
        <v>0.69999999999999896</v>
      </c>
      <c r="O14" s="19">
        <f>ROUND(#REF!/#REF!*100-#REF!/#REF!*100,2)</f>
        <v>0.25</v>
      </c>
      <c r="P14" s="19">
        <f>#REF!-#REF!</f>
        <v>19.7</v>
      </c>
      <c r="U14" s="11"/>
    </row>
    <row r="15" spans="1:21" s="12" customFormat="1" ht="20.100000000000001" customHeight="1">
      <c r="A15" s="21" t="str">
        <f>'[1]医院(打印)'!A19</f>
        <v>清流县中医院</v>
      </c>
      <c r="B15" s="22">
        <f>ROUND((#REF!-#REF!)/10000,2)</f>
        <v>-5.5</v>
      </c>
      <c r="C15" s="20">
        <f>ROUND(((#REF!-#REF!-#REF!-#REF!-#REF!-#REF!-#REF!-#REF!)-(#REF!-#REF!-#REF!-#REF!-#REF!-#REF!-#REF!-#REF!))/10000,2)</f>
        <v>-3.14</v>
      </c>
      <c r="D15" s="19">
        <f>ROUND('[1]医院(打印)'!D19-(#REF!+#REF!+#REF!+#REF!+#REF!+#REF!+#REF!+#REF!+#REF!+#REF!)/#REF!%,2)</f>
        <v>-0.18</v>
      </c>
      <c r="E15" s="19">
        <f>ROUND(((#REF!+#REF!+#REF!+#REF!)-(#REF!+#REF!+#REF!+#REF!))/10000,2)</f>
        <v>-4.63</v>
      </c>
      <c r="F15" s="19">
        <f>ROUND(((#REF!+#REF!+#REF!+#REF!)/#REF!%-(#REF!+#REF!+#REF!+#REF!)/#REF!%),2)</f>
        <v>-6.23</v>
      </c>
      <c r="G15" s="22">
        <f>ROUND((#REF!-#REF!)/10000,2)</f>
        <v>2.2200000000000002</v>
      </c>
      <c r="H15" s="19">
        <f>ROUND(#REF!/#REF!%-#REF!/#REF!%,2)</f>
        <v>6.23</v>
      </c>
      <c r="I15" s="19">
        <f>ROUND(((#REF!+#REF!)-(#REF!+#REF!))/10000,2)</f>
        <v>0.04</v>
      </c>
      <c r="J15" s="19">
        <f>ROUND(((#REF!+#REF!)/#REF!%-(#REF!+#REF!)/#REF!%),2)</f>
        <v>0.18</v>
      </c>
      <c r="K15" s="22">
        <f>#REF!-#REF!</f>
        <v>3.34</v>
      </c>
      <c r="L15" s="22">
        <f>#REF!-#REF!</f>
        <v>-444.52</v>
      </c>
      <c r="M15" s="22">
        <f>#REF!-#REF!</f>
        <v>-79.489999999999995</v>
      </c>
      <c r="N15" s="19">
        <f>#REF!-#REF!</f>
        <v>0.27999999999999903</v>
      </c>
      <c r="O15" s="19">
        <f>ROUND(#REF!/#REF!*100-#REF!/#REF!*100,2)</f>
        <v>-0.16</v>
      </c>
      <c r="P15" s="19">
        <f>#REF!-#REF!</f>
        <v>5.4</v>
      </c>
      <c r="U15" s="11"/>
    </row>
    <row r="16" spans="1:21" s="12" customFormat="1" ht="20.100000000000001" customHeight="1">
      <c r="A16" s="21" t="str">
        <f>'[1]医院(打印)'!A20</f>
        <v>宁化县医院</v>
      </c>
      <c r="B16" s="22">
        <f>ROUND((#REF!-#REF!)/10000,2)</f>
        <v>9.98</v>
      </c>
      <c r="C16" s="20">
        <f>ROUND(((#REF!-#REF!-#REF!-#REF!-#REF!-#REF!-#REF!-#REF!)-(#REF!-#REF!-#REF!-#REF!-#REF!-#REF!-#REF!-#REF!))/10000,2)</f>
        <v>-117.05</v>
      </c>
      <c r="D16" s="19">
        <f>ROUND('[1]医院(打印)'!D20-(#REF!+#REF!+#REF!+#REF!+#REF!+#REF!+#REF!+#REF!+#REF!+#REF!)/#REF!%,2)</f>
        <v>-10.5</v>
      </c>
      <c r="E16" s="19">
        <f>ROUND(((#REF!+#REF!+#REF!+#REF!)-(#REF!+#REF!+#REF!+#REF!))/10000,2)</f>
        <v>79.03</v>
      </c>
      <c r="F16" s="19">
        <f>ROUND(((#REF!+#REF!+#REF!+#REF!)/#REF!%-(#REF!+#REF!+#REF!+#REF!)/#REF!%),2)</f>
        <v>6.59</v>
      </c>
      <c r="G16" s="22">
        <f>ROUND((#REF!-#REF!)/10000,2)</f>
        <v>27.84</v>
      </c>
      <c r="H16" s="19">
        <f>ROUND(#REF!/#REF!%-#REF!/#REF!%,2)</f>
        <v>2.2200000000000002</v>
      </c>
      <c r="I16" s="19">
        <f>ROUND(((#REF!+#REF!)-(#REF!+#REF!))/10000,2)</f>
        <v>20.170000000000002</v>
      </c>
      <c r="J16" s="19">
        <f>ROUND(((#REF!+#REF!)/#REF!%-(#REF!+#REF!)/#REF!%),2)</f>
        <v>1.7</v>
      </c>
      <c r="K16" s="22">
        <f>#REF!-#REF!</f>
        <v>22.19</v>
      </c>
      <c r="L16" s="22">
        <f>#REF!-#REF!</f>
        <v>-230.79</v>
      </c>
      <c r="M16" s="22">
        <f>#REF!-#REF!</f>
        <v>-103.67</v>
      </c>
      <c r="N16" s="19">
        <f>#REF!-#REF!</f>
        <v>1.41</v>
      </c>
      <c r="O16" s="19">
        <f>ROUND(#REF!/#REF!*100-#REF!/#REF!*100,2)</f>
        <v>-0.37</v>
      </c>
      <c r="P16" s="19">
        <f>#REF!-#REF!</f>
        <v>1.7</v>
      </c>
      <c r="U16" s="11"/>
    </row>
    <row r="17" spans="1:21" s="12" customFormat="1" ht="20.100000000000001" customHeight="1">
      <c r="A17" s="21" t="str">
        <f>'[1]医院(打印)'!A21</f>
        <v>宁化县中医院</v>
      </c>
      <c r="B17" s="22">
        <f>ROUND((#REF!-#REF!)/10000,2)</f>
        <v>64.19</v>
      </c>
      <c r="C17" s="20">
        <f>ROUND(((#REF!-#REF!-#REF!-#REF!-#REF!-#REF!-#REF!-#REF!)-(#REF!-#REF!-#REF!-#REF!-#REF!-#REF!-#REF!-#REF!))/10000,2)</f>
        <v>24.94</v>
      </c>
      <c r="D17" s="19">
        <f>ROUND('[1]医院(打印)'!D21-(#REF!+#REF!+#REF!+#REF!+#REF!+#REF!+#REF!+#REF!+#REF!+#REF!)/#REF!%,2)</f>
        <v>-0.13</v>
      </c>
      <c r="E17" s="19">
        <f>ROUND(((#REF!+#REF!+#REF!+#REF!)-(#REF!+#REF!+#REF!+#REF!))/10000,2)</f>
        <v>23.33</v>
      </c>
      <c r="F17" s="19">
        <f>ROUND(((#REF!+#REF!+#REF!+#REF!)/#REF!%-(#REF!+#REF!+#REF!+#REF!)/#REF!%),2)</f>
        <v>2.06</v>
      </c>
      <c r="G17" s="22">
        <f>ROUND((#REF!-#REF!)/10000,2)</f>
        <v>13.18</v>
      </c>
      <c r="H17" s="19">
        <f>ROUND(#REF!/#REF!%-#REF!/#REF!%,2)</f>
        <v>-2.5299999999999998</v>
      </c>
      <c r="I17" s="19">
        <f>ROUND(((#REF!+#REF!)-(#REF!+#REF!))/10000,2)</f>
        <v>2.74</v>
      </c>
      <c r="J17" s="19">
        <f>ROUND(((#REF!+#REF!)/#REF!%-(#REF!+#REF!)/#REF!%),2)</f>
        <v>0.61</v>
      </c>
      <c r="K17" s="22">
        <f>#REF!-#REF!</f>
        <v>2.9899999999999798</v>
      </c>
      <c r="L17" s="22">
        <f>#REF!-#REF!</f>
        <v>964.94</v>
      </c>
      <c r="M17" s="22">
        <f>#REF!-#REF!</f>
        <v>91.73</v>
      </c>
      <c r="N17" s="19">
        <f>#REF!-#REF!</f>
        <v>0.71</v>
      </c>
      <c r="O17" s="19">
        <f>ROUND(#REF!/#REF!*100-#REF!/#REF!*100,2)</f>
        <v>0.32</v>
      </c>
      <c r="P17" s="19">
        <f>#REF!-#REF!</f>
        <v>19.86</v>
      </c>
      <c r="U17" s="11"/>
    </row>
    <row r="18" spans="1:21" s="12" customFormat="1" ht="20.100000000000001" customHeight="1">
      <c r="A18" s="21" t="str">
        <f>'[1]医院(打印)'!A22</f>
        <v>沙县医院</v>
      </c>
      <c r="B18" s="22">
        <f>ROUND((#REF!-#REF!)/10000,2)</f>
        <v>201.42</v>
      </c>
      <c r="C18" s="20">
        <f>ROUND(((#REF!-#REF!-#REF!-#REF!-#REF!-#REF!-#REF!-#REF!)-(#REF!-#REF!-#REF!-#REF!-#REF!-#REF!-#REF!-#REF!))/10000,2)</f>
        <v>75.55</v>
      </c>
      <c r="D18" s="19">
        <f>ROUND('[1]医院(打印)'!D22-(#REF!+#REF!+#REF!+#REF!+#REF!+#REF!+#REF!+#REF!+#REF!+#REF!)/#REF!%,2)</f>
        <v>-0.12</v>
      </c>
      <c r="E18" s="19">
        <f>ROUND(((#REF!+#REF!+#REF!+#REF!)-(#REF!+#REF!+#REF!+#REF!))/10000,2)</f>
        <v>97.77</v>
      </c>
      <c r="F18" s="19">
        <f>ROUND(((#REF!+#REF!+#REF!+#REF!)/#REF!%-(#REF!+#REF!+#REF!+#REF!)/#REF!%),2)</f>
        <v>2.8</v>
      </c>
      <c r="G18" s="22">
        <f>ROUND((#REF!-#REF!)/10000,2)</f>
        <v>40.31</v>
      </c>
      <c r="H18" s="19">
        <f>ROUND(#REF!/#REF!%-#REF!/#REF!%,2)</f>
        <v>-0.3</v>
      </c>
      <c r="I18" s="19">
        <f>ROUND(((#REF!+#REF!)-(#REF!+#REF!))/10000,2)</f>
        <v>-12.21</v>
      </c>
      <c r="J18" s="19">
        <f>ROUND(((#REF!+#REF!)/#REF!%-(#REF!+#REF!)/#REF!%),2)</f>
        <v>-2.38</v>
      </c>
      <c r="K18" s="22">
        <f>#REF!-#REF!</f>
        <v>3.53</v>
      </c>
      <c r="L18" s="22">
        <f>#REF!-#REF!</f>
        <v>-548.59</v>
      </c>
      <c r="M18" s="22">
        <f>#REF!-#REF!</f>
        <v>-41.1</v>
      </c>
      <c r="N18" s="19">
        <f>#REF!-#REF!</f>
        <v>-0.35999999999999899</v>
      </c>
      <c r="O18" s="19">
        <f>ROUND(#REF!/#REF!*100-#REF!/#REF!*100,2)</f>
        <v>-0.15</v>
      </c>
      <c r="P18" s="19">
        <f>#REF!-#REF!</f>
        <v>16.91</v>
      </c>
      <c r="U18" s="11"/>
    </row>
    <row r="19" spans="1:21" s="12" customFormat="1" ht="20.100000000000001" customHeight="1">
      <c r="A19" s="21" t="str">
        <f>'[1]医院(打印)'!A23</f>
        <v>沙县中医医院</v>
      </c>
      <c r="B19" s="22">
        <f>ROUND((#REF!-#REF!)/10000,2)</f>
        <v>36.700000000000003</v>
      </c>
      <c r="C19" s="20">
        <f>ROUND(((#REF!-#REF!-#REF!-#REF!-#REF!-#REF!-#REF!-#REF!)-(#REF!-#REF!-#REF!-#REF!-#REF!-#REF!-#REF!-#REF!))/10000,2)</f>
        <v>28.66</v>
      </c>
      <c r="D19" s="19">
        <f>ROUND('[1]医院(打印)'!D23-(#REF!+#REF!+#REF!+#REF!+#REF!+#REF!+#REF!+#REF!+#REF!+#REF!)/#REF!%,2)</f>
        <v>3.55</v>
      </c>
      <c r="E19" s="19">
        <f>ROUND(((#REF!+#REF!+#REF!+#REF!)-(#REF!+#REF!+#REF!+#REF!))/10000,2)</f>
        <v>9.7100000000000009</v>
      </c>
      <c r="F19" s="19">
        <f>ROUND(((#REF!+#REF!+#REF!+#REF!)/#REF!%-(#REF!+#REF!+#REF!+#REF!)/#REF!%),2)</f>
        <v>0.99</v>
      </c>
      <c r="G19" s="22">
        <f>ROUND((#REF!-#REF!)/10000,2)</f>
        <v>-4</v>
      </c>
      <c r="H19" s="19">
        <f>ROUND(#REF!/#REF!%-#REF!/#REF!%,2)</f>
        <v>-4.9800000000000004</v>
      </c>
      <c r="I19" s="19">
        <f>ROUND(((#REF!+#REF!)-(#REF!+#REF!))/10000,2)</f>
        <v>2.33</v>
      </c>
      <c r="J19" s="19">
        <f>ROUND(((#REF!+#REF!)/#REF!%-(#REF!+#REF!)/#REF!%),2)</f>
        <v>0.43</v>
      </c>
      <c r="K19" s="22">
        <f>#REF!-#REF!</f>
        <v>5.7700000000000102</v>
      </c>
      <c r="L19" s="22">
        <f>#REF!-#REF!</f>
        <v>340.16</v>
      </c>
      <c r="M19" s="22">
        <f>#REF!-#REF!</f>
        <v>-17.29</v>
      </c>
      <c r="N19" s="19">
        <f>#REF!-#REF!</f>
        <v>1</v>
      </c>
      <c r="O19" s="19">
        <f>ROUND(#REF!/#REF!*100-#REF!/#REF!*100,2)</f>
        <v>0.35</v>
      </c>
      <c r="P19" s="19">
        <f>#REF!-#REF!</f>
        <v>16.149999999999999</v>
      </c>
      <c r="U19" s="11"/>
    </row>
    <row r="20" spans="1:21" s="12" customFormat="1" ht="20.100000000000001" customHeight="1">
      <c r="A20" s="21" t="str">
        <f>'[1]医院(打印)'!A24</f>
        <v>尤溪县医院</v>
      </c>
      <c r="B20" s="22">
        <f>ROUND((#REF!-#REF!)/10000,2)</f>
        <v>199.23</v>
      </c>
      <c r="C20" s="20">
        <f>ROUND(((#REF!-#REF!-#REF!-#REF!-#REF!-#REF!-#REF!-#REF!)-(#REF!-#REF!-#REF!-#REF!-#REF!-#REF!-#REF!-#REF!))/10000,2)</f>
        <v>141.16999999999999</v>
      </c>
      <c r="D20" s="19">
        <f>ROUND('[1]医院(打印)'!D24-(#REF!+#REF!+#REF!+#REF!+#REF!+#REF!+#REF!+#REF!+#REF!+#REF!)/#REF!%,2)</f>
        <v>4.17</v>
      </c>
      <c r="E20" s="19">
        <f>ROUND(((#REF!+#REF!+#REF!+#REF!)-(#REF!+#REF!+#REF!+#REF!))/10000,2)</f>
        <v>-10.94</v>
      </c>
      <c r="F20" s="19">
        <f>ROUND(((#REF!+#REF!+#REF!+#REF!)/#REF!%-(#REF!+#REF!+#REF!+#REF!)/#REF!%),2)</f>
        <v>-4.67</v>
      </c>
      <c r="G20" s="22">
        <f>ROUND((#REF!-#REF!)/10000,2)</f>
        <v>54.4</v>
      </c>
      <c r="H20" s="19">
        <f>ROUND(#REF!/#REF!%-#REF!/#REF!%,2)</f>
        <v>0.56999999999999995</v>
      </c>
      <c r="I20" s="19">
        <f>ROUND(((#REF!+#REF!)-(#REF!+#REF!))/10000,2)</f>
        <v>14.6</v>
      </c>
      <c r="J20" s="19">
        <f>ROUND(((#REF!+#REF!)/#REF!%-(#REF!+#REF!)/#REF!%),2)</f>
        <v>-7.0000000000000007E-2</v>
      </c>
      <c r="K20" s="22">
        <f>#REF!-#REF!</f>
        <v>-12.29</v>
      </c>
      <c r="L20" s="22">
        <f>#REF!-#REF!</f>
        <v>382.02</v>
      </c>
      <c r="M20" s="22">
        <f>#REF!-#REF!</f>
        <v>56.66</v>
      </c>
      <c r="N20" s="19">
        <f>#REF!-#REF!</f>
        <v>-0.130000000000001</v>
      </c>
      <c r="O20" s="19">
        <f>ROUND(#REF!/#REF!*100-#REF!/#REF!*100,2)</f>
        <v>-0.28999999999999998</v>
      </c>
      <c r="P20" s="19">
        <f>#REF!-#REF!</f>
        <v>7.42</v>
      </c>
      <c r="U20" s="11"/>
    </row>
    <row r="21" spans="1:21" s="12" customFormat="1" ht="20.100000000000001" customHeight="1">
      <c r="A21" s="21" t="str">
        <f>'[1]医院(打印)'!A25</f>
        <v>尤溪县中医医院</v>
      </c>
      <c r="B21" s="22">
        <f>ROUND((#REF!-#REF!)/10000,2)</f>
        <v>-14.62</v>
      </c>
      <c r="C21" s="20">
        <f>ROUND(((#REF!-#REF!-#REF!-#REF!-#REF!-#REF!-#REF!-#REF!)-(#REF!-#REF!-#REF!-#REF!-#REF!-#REF!-#REF!-#REF!))/10000,2)</f>
        <v>19.68</v>
      </c>
      <c r="D21" s="19">
        <f>ROUND('[1]医院(打印)'!D25-(#REF!+#REF!+#REF!+#REF!+#REF!+#REF!+#REF!+#REF!+#REF!+#REF!)/#REF!%,2)</f>
        <v>2.62</v>
      </c>
      <c r="E21" s="19">
        <f>ROUND(((#REF!+#REF!+#REF!+#REF!)-(#REF!+#REF!+#REF!+#REF!))/10000,2)</f>
        <v>33.43</v>
      </c>
      <c r="F21" s="19">
        <f>ROUND(((#REF!+#REF!+#REF!+#REF!)/#REF!%-(#REF!+#REF!+#REF!+#REF!)/#REF!%),2)</f>
        <v>3.81</v>
      </c>
      <c r="G21" s="22">
        <f>ROUND((#REF!-#REF!)/10000,2)</f>
        <v>-24.02</v>
      </c>
      <c r="H21" s="19">
        <f>ROUND(#REF!/#REF!%-#REF!/#REF!%,2)</f>
        <v>-2.0699999999999998</v>
      </c>
      <c r="I21" s="19">
        <f>ROUND(((#REF!+#REF!)-(#REF!+#REF!))/10000,2)</f>
        <v>-43.71</v>
      </c>
      <c r="J21" s="19">
        <f>ROUND(((#REF!+#REF!)/#REF!%-(#REF!+#REF!)/#REF!%),2)</f>
        <v>-4.3600000000000003</v>
      </c>
      <c r="K21" s="22">
        <f>#REF!-#REF!</f>
        <v>-22.53</v>
      </c>
      <c r="L21" s="22">
        <f>#REF!-#REF!</f>
        <v>-710</v>
      </c>
      <c r="M21" s="22">
        <f>#REF!-#REF!</f>
        <v>-63.73</v>
      </c>
      <c r="N21" s="19">
        <f>#REF!-#REF!</f>
        <v>-0.37</v>
      </c>
      <c r="O21" s="19">
        <f>ROUND(#REF!/#REF!*100-#REF!/#REF!*100,2)</f>
        <v>-0.45</v>
      </c>
      <c r="P21" s="19">
        <f>#REF!-#REF!</f>
        <v>4.25999999999999</v>
      </c>
      <c r="U21" s="11"/>
    </row>
    <row r="22" spans="1:21" s="12" customFormat="1" ht="22.5">
      <c r="A22" s="22" t="str">
        <f>'[1]医院(打印)'!A26</f>
        <v>将乐县医院(含中医院)</v>
      </c>
      <c r="B22" s="22">
        <f>ROUND((#REF!-#REF!)/10000,2)</f>
        <v>213.72</v>
      </c>
      <c r="C22" s="20">
        <f>ROUND(((#REF!-#REF!-#REF!-#REF!-#REF!-#REF!-#REF!-#REF!)-(#REF!-#REF!-#REF!-#REF!-#REF!-#REF!-#REF!-#REF!))/10000,2)</f>
        <v>108</v>
      </c>
      <c r="D22" s="19">
        <f>ROUND('[1]医院(打印)'!D26-(#REF!+#REF!+#REF!+#REF!+#REF!+#REF!+#REF!+#REF!+#REF!+#REF!)/#REF!%,2)</f>
        <v>1.03</v>
      </c>
      <c r="E22" s="19">
        <f>ROUND(((#REF!+#REF!+#REF!+#REF!)-(#REF!+#REF!+#REF!+#REF!))/10000,2)</f>
        <v>57.79</v>
      </c>
      <c r="F22" s="19">
        <f>ROUND(((#REF!+#REF!+#REF!+#REF!)/#REF!%-(#REF!+#REF!+#REF!+#REF!)/#REF!%),2)</f>
        <v>0.24</v>
      </c>
      <c r="G22" s="22">
        <f>ROUND((#REF!-#REF!)/10000,2)</f>
        <v>42.53</v>
      </c>
      <c r="H22" s="19">
        <f>ROUND(#REF!/#REF!%-#REF!/#REF!%,2)</f>
        <v>-0.48</v>
      </c>
      <c r="I22" s="19">
        <f>ROUND(((#REF!+#REF!)-(#REF!+#REF!))/10000,2)</f>
        <v>5.4</v>
      </c>
      <c r="J22" s="19">
        <f>ROUND(((#REF!+#REF!)/#REF!%-(#REF!+#REF!)/#REF!%),2)</f>
        <v>-0.79</v>
      </c>
      <c r="K22" s="22">
        <f>#REF!-#REF!</f>
        <v>6.7700000000000102</v>
      </c>
      <c r="L22" s="22">
        <f>#REF!-#REF!</f>
        <v>411.05</v>
      </c>
      <c r="M22" s="22">
        <f>#REF!-#REF!</f>
        <v>-2.38</v>
      </c>
      <c r="N22" s="19">
        <f>#REF!-#REF!</f>
        <v>0.9</v>
      </c>
      <c r="O22" s="19">
        <f>ROUND(#REF!/#REF!*100-#REF!/#REF!*100,2)</f>
        <v>0.27</v>
      </c>
      <c r="P22" s="19">
        <f>#REF!-#REF!</f>
        <v>2.3500000000000099</v>
      </c>
      <c r="U22" s="11"/>
    </row>
    <row r="23" spans="1:21" s="12" customFormat="1" ht="20.100000000000001" hidden="1" customHeight="1">
      <c r="A23" s="21" t="str">
        <f>'[1]医院(打印)'!A27</f>
        <v>将乐县中医院</v>
      </c>
      <c r="B23" s="22">
        <f>ROUND((#REF!-#REF!)/10000,2)</f>
        <v>0</v>
      </c>
      <c r="C23" s="20">
        <f>ROUND(((#REF!-#REF!-#REF!-#REF!-#REF!-#REF!-#REF!-#REF!)-(#REF!-#REF!-#REF!-#REF!-#REF!-#REF!-#REF!-#REF!))/10000,2)</f>
        <v>0</v>
      </c>
      <c r="D23" s="19" t="e">
        <f>ROUND('[1]医院(打印)'!D27-(#REF!+#REF!+#REF!+#REF!+#REF!+#REF!+#REF!+#REF!+#REF!+#REF!)/#REF!%,2)</f>
        <v>#DIV/0!</v>
      </c>
      <c r="E23" s="19">
        <f>ROUND(((#REF!+#REF!+#REF!+#REF!)-(#REF!+#REF!+#REF!+#REF!))/10000,2)</f>
        <v>0</v>
      </c>
      <c r="F23" s="19" t="e">
        <f>ROUND(((#REF!+#REF!+#REF!+#REF!)/#REF!%-(#REF!+#REF!+#REF!+#REF!)/#REF!%),2)</f>
        <v>#DIV/0!</v>
      </c>
      <c r="G23" s="22">
        <f>ROUND((#REF!-#REF!)/10000,2)</f>
        <v>0</v>
      </c>
      <c r="H23" s="19" t="e">
        <f>ROUND(#REF!/#REF!%-#REF!/#REF!%,2)</f>
        <v>#DIV/0!</v>
      </c>
      <c r="I23" s="19">
        <f>ROUND(((#REF!+#REF!)-(#REF!+#REF!))/10000,2)</f>
        <v>0</v>
      </c>
      <c r="J23" s="19" t="e">
        <f>ROUND(((#REF!+#REF!)/#REF!%-(#REF!+#REF!)/#REF!%),2)</f>
        <v>#DIV/0!</v>
      </c>
      <c r="K23" s="22" t="e">
        <f>#REF!-#REF!</f>
        <v>#DIV/0!</v>
      </c>
      <c r="L23" s="22" t="e">
        <f>#REF!-#REF!</f>
        <v>#DIV/0!</v>
      </c>
      <c r="M23" s="22" t="e">
        <f>#REF!-#REF!</f>
        <v>#DIV/0!</v>
      </c>
      <c r="N23" s="19" t="e">
        <f>#REF!-#REF!</f>
        <v>#DIV/0!</v>
      </c>
      <c r="O23" s="19" t="e">
        <f>ROUND(#REF!/#REF!*100-#REF!/#REF!*100,2)</f>
        <v>#DIV/0!</v>
      </c>
      <c r="P23" s="19" t="e">
        <f>#REF!-#REF!</f>
        <v>#DIV/0!</v>
      </c>
      <c r="U23" s="11"/>
    </row>
    <row r="24" spans="1:21" s="12" customFormat="1" ht="20.100000000000001" customHeight="1">
      <c r="A24" s="21" t="str">
        <f>'[1]医院(打印)'!A28</f>
        <v>泰宁县医院</v>
      </c>
      <c r="B24" s="22">
        <f>ROUND((#REF!-#REF!)/10000,2)</f>
        <v>131.1</v>
      </c>
      <c r="C24" s="20">
        <f>ROUND(((#REF!-#REF!-#REF!-#REF!-#REF!-#REF!-#REF!-#REF!)-(#REF!-#REF!-#REF!-#REF!-#REF!-#REF!-#REF!-#REF!))/10000,2)</f>
        <v>27.4</v>
      </c>
      <c r="D24" s="19">
        <f>ROUND('[1]医院(打印)'!D28-(#REF!+#REF!+#REF!+#REF!+#REF!+#REF!+#REF!+#REF!+#REF!+#REF!)/#REF!%,2)</f>
        <v>-4.96</v>
      </c>
      <c r="E24" s="19">
        <f>ROUND(((#REF!+#REF!+#REF!+#REF!)-(#REF!+#REF!+#REF!+#REF!))/10000,2)</f>
        <v>74.180000000000007</v>
      </c>
      <c r="F24" s="19">
        <f>ROUND(((#REF!+#REF!+#REF!+#REF!)/#REF!%-(#REF!+#REF!+#REF!+#REF!)/#REF!%),2)</f>
        <v>6.15</v>
      </c>
      <c r="G24" s="22">
        <f>ROUND((#REF!-#REF!)/10000,2)</f>
        <v>25.09</v>
      </c>
      <c r="H24" s="19">
        <f>ROUND(#REF!/#REF!%-#REF!/#REF!%,2)</f>
        <v>-0.59</v>
      </c>
      <c r="I24" s="19">
        <f>ROUND(((#REF!+#REF!)-(#REF!+#REF!))/10000,2)</f>
        <v>4.4400000000000004</v>
      </c>
      <c r="J24" s="19">
        <f>ROUND(((#REF!+#REF!)/#REF!%-(#REF!+#REF!)/#REF!%),2)</f>
        <v>-0.59</v>
      </c>
      <c r="K24" s="22">
        <f>#REF!-#REF!</f>
        <v>13.33</v>
      </c>
      <c r="L24" s="22">
        <f>#REF!-#REF!</f>
        <v>556.17999999999995</v>
      </c>
      <c r="M24" s="22">
        <f>#REF!-#REF!</f>
        <v>61.5700000000001</v>
      </c>
      <c r="N24" s="19">
        <f>#REF!-#REF!</f>
        <v>0.25</v>
      </c>
      <c r="O24" s="19">
        <f>ROUND(#REF!/#REF!*100-#REF!/#REF!*100,2)</f>
        <v>-0.39</v>
      </c>
      <c r="P24" s="19">
        <f>#REF!-#REF!</f>
        <v>2.7900000000000098</v>
      </c>
      <c r="U24" s="11"/>
    </row>
    <row r="25" spans="1:21" s="12" customFormat="1" ht="20.100000000000001" customHeight="1">
      <c r="A25" s="21" t="str">
        <f>'[1]医院(打印)'!A29</f>
        <v>泰宁县中医院</v>
      </c>
      <c r="B25" s="22">
        <f>ROUND((#REF!-#REF!)/10000,2)</f>
        <v>31.54</v>
      </c>
      <c r="C25" s="20">
        <f>ROUND(((#REF!-#REF!-#REF!-#REF!-#REF!-#REF!-#REF!-#REF!)-(#REF!-#REF!-#REF!-#REF!-#REF!-#REF!-#REF!-#REF!))/10000,2)</f>
        <v>16.77</v>
      </c>
      <c r="D25" s="19">
        <f>ROUND('[1]医院(打印)'!D29-(#REF!+#REF!+#REF!+#REF!+#REF!+#REF!+#REF!+#REF!+#REF!+#REF!)/#REF!%,2)</f>
        <v>0.3</v>
      </c>
      <c r="E25" s="19">
        <f>ROUND(((#REF!+#REF!+#REF!+#REF!)-(#REF!+#REF!+#REF!+#REF!))/10000,2)</f>
        <v>7.4</v>
      </c>
      <c r="F25" s="19">
        <f>ROUND(((#REF!+#REF!+#REF!+#REF!)/#REF!%-(#REF!+#REF!+#REF!+#REF!)/#REF!%),2)</f>
        <v>0.1</v>
      </c>
      <c r="G25" s="22">
        <f>ROUND((#REF!-#REF!)/10000,2)</f>
        <v>7.11</v>
      </c>
      <c r="H25" s="19">
        <f>ROUND(#REF!/#REF!%-#REF!/#REF!%,2)</f>
        <v>0.04</v>
      </c>
      <c r="I25" s="19">
        <f>ROUND(((#REF!+#REF!)-(#REF!+#REF!))/10000,2)</f>
        <v>0.26</v>
      </c>
      <c r="J25" s="19">
        <f>ROUND(((#REF!+#REF!)/#REF!%-(#REF!+#REF!)/#REF!%),2)</f>
        <v>-0.43</v>
      </c>
      <c r="K25" s="22">
        <f>#REF!-#REF!</f>
        <v>33.04</v>
      </c>
      <c r="L25" s="22">
        <f>#REF!-#REF!</f>
        <v>875.26</v>
      </c>
      <c r="M25" s="22">
        <f>#REF!-#REF!</f>
        <v>124.26</v>
      </c>
      <c r="N25" s="19">
        <f>#REF!-#REF!</f>
        <v>-0.51</v>
      </c>
      <c r="O25" s="19">
        <f>ROUND(#REF!/#REF!*100-#REF!/#REF!*100,2)</f>
        <v>0.82</v>
      </c>
      <c r="P25" s="19">
        <f>#REF!-#REF!</f>
        <v>-11.39</v>
      </c>
      <c r="U25" s="11"/>
    </row>
    <row r="26" spans="1:21" s="12" customFormat="1" ht="20.100000000000001" customHeight="1">
      <c r="A26" s="21" t="str">
        <f>'[1]医院(打印)'!A30</f>
        <v>建宁县医院</v>
      </c>
      <c r="B26" s="22">
        <f>ROUND((#REF!-#REF!)/10000,2)</f>
        <v>103.72</v>
      </c>
      <c r="C26" s="20">
        <f>ROUND(((#REF!-#REF!-#REF!-#REF!-#REF!-#REF!-#REF!-#REF!)-(#REF!-#REF!-#REF!-#REF!-#REF!-#REF!-#REF!-#REF!))/10000,2)</f>
        <v>37.24</v>
      </c>
      <c r="D26" s="19">
        <f>ROUND('[1]医院(打印)'!D30-(#REF!+#REF!+#REF!+#REF!+#REF!+#REF!+#REF!+#REF!+#REF!+#REF!)/#REF!%,2)</f>
        <v>-1.26</v>
      </c>
      <c r="E26" s="19">
        <f>ROUND(((#REF!+#REF!+#REF!+#REF!)-(#REF!+#REF!+#REF!+#REF!))/10000,2)</f>
        <v>52.64</v>
      </c>
      <c r="F26" s="19">
        <f>ROUND(((#REF!+#REF!+#REF!+#REF!)/#REF!%-(#REF!+#REF!+#REF!+#REF!)/#REF!%),2)</f>
        <v>4.45</v>
      </c>
      <c r="G26" s="22">
        <f>ROUND((#REF!-#REF!)/10000,2)</f>
        <v>14.2</v>
      </c>
      <c r="H26" s="19">
        <f>ROUND(#REF!/#REF!%-#REF!/#REF!%,2)</f>
        <v>-1.82</v>
      </c>
      <c r="I26" s="19">
        <f>ROUND(((#REF!+#REF!)-(#REF!+#REF!))/10000,2)</f>
        <v>-0.36</v>
      </c>
      <c r="J26" s="19">
        <f>ROUND(((#REF!+#REF!)/#REF!%-(#REF!+#REF!)/#REF!%),2)</f>
        <v>-1.37</v>
      </c>
      <c r="K26" s="22">
        <f>#REF!-#REF!</f>
        <v>5.03</v>
      </c>
      <c r="L26" s="22">
        <f>#REF!-#REF!</f>
        <v>94.73</v>
      </c>
      <c r="M26" s="22">
        <f>#REF!-#REF!</f>
        <v>38.5</v>
      </c>
      <c r="N26" s="19">
        <f>#REF!-#REF!</f>
        <v>-0.3</v>
      </c>
      <c r="O26" s="19">
        <f>ROUND(#REF!/#REF!*100-#REF!/#REF!*100,2)</f>
        <v>0</v>
      </c>
      <c r="P26" s="19">
        <f>#REF!-#REF!</f>
        <v>3.06</v>
      </c>
      <c r="U26" s="11"/>
    </row>
    <row r="27" spans="1:21" s="12" customFormat="1" ht="20.100000000000001" customHeight="1">
      <c r="A27" s="21" t="str">
        <f>'[1]医院(打印)'!A31</f>
        <v>另专科医院</v>
      </c>
      <c r="B27" s="22"/>
      <c r="C27" s="20"/>
      <c r="D27" s="19"/>
      <c r="E27" s="19"/>
      <c r="F27" s="19"/>
      <c r="G27" s="22"/>
      <c r="H27" s="19"/>
      <c r="I27" s="19"/>
      <c r="J27" s="19"/>
      <c r="K27" s="22"/>
      <c r="L27" s="22"/>
      <c r="M27" s="22"/>
      <c r="N27" s="19"/>
      <c r="O27" s="19"/>
      <c r="P27" s="19"/>
      <c r="U27" s="11"/>
    </row>
    <row r="28" spans="1:21" s="12" customFormat="1" ht="20.100000000000001" customHeight="1">
      <c r="A28" s="21" t="str">
        <f>'[1]医院(打印)'!A32</f>
        <v>三明市第四医院</v>
      </c>
      <c r="B28" s="22">
        <f>ROUND((#REF!-#REF!)/10000,2)</f>
        <v>-34.31</v>
      </c>
      <c r="C28" s="20">
        <f>ROUND(((#REF!-#REF!-#REF!-#REF!-#REF!-#REF!-#REF!-#REF!)-(#REF!-#REF!-#REF!-#REF!-#REF!-#REF!-#REF!-#REF!))/10000,2)</f>
        <v>-31.86</v>
      </c>
      <c r="D28" s="19">
        <f>ROUND('[1]医院(打印)'!D32-(#REF!+#REF!+#REF!+#REF!+#REF!+#REF!+#REF!+#REF!+#REF!+#REF!)/#REF!%,2)</f>
        <v>-12.95</v>
      </c>
      <c r="E28" s="19">
        <f>ROUND(((#REF!+#REF!+#REF!+#REF!)-(#REF!+#REF!+#REF!+#REF!))/10000,2)</f>
        <v>-5.47</v>
      </c>
      <c r="F28" s="19">
        <f>ROUND(((#REF!+#REF!+#REF!+#REF!)/#REF!%-(#REF!+#REF!+#REF!+#REF!)/#REF!%),2)</f>
        <v>-1.84</v>
      </c>
      <c r="G28" s="22">
        <f>ROUND((#REF!-#REF!)/10000,2)</f>
        <v>3.08</v>
      </c>
      <c r="H28" s="19">
        <f>ROUND(#REF!/#REF!%-#REF!/#REF!%,2)</f>
        <v>14.79</v>
      </c>
      <c r="I28" s="19">
        <f>ROUND(((#REF!+#REF!)-(#REF!+#REF!))/10000,2)</f>
        <v>-0.05</v>
      </c>
      <c r="J28" s="19">
        <f>ROUND(((#REF!+#REF!)/#REF!%-(#REF!+#REF!)/#REF!%),2)</f>
        <v>-0.01</v>
      </c>
      <c r="K28" s="22">
        <f>#REF!-#REF!</f>
        <v>10.34</v>
      </c>
      <c r="L28" s="22">
        <f>#REF!-#REF!</f>
        <v>-4125.09</v>
      </c>
      <c r="M28" s="22">
        <f>#REF!-#REF!</f>
        <v>-53.9</v>
      </c>
      <c r="N28" s="19">
        <f>#REF!-#REF!</f>
        <v>-17.04</v>
      </c>
      <c r="O28" s="19">
        <f>ROUND(#REF!/#REF!*100-#REF!/#REF!*100,2)</f>
        <v>-0.37</v>
      </c>
      <c r="P28" s="19">
        <f>#REF!-#REF!</f>
        <v>11.5</v>
      </c>
      <c r="U28" s="11"/>
    </row>
    <row r="29" spans="1:21" s="12" customFormat="1" ht="20.100000000000001" customHeight="1">
      <c r="A29" s="21" t="str">
        <f>'[1]医院(打印)'!A33</f>
        <v>永安市第六医院</v>
      </c>
      <c r="B29" s="22">
        <f>ROUND((#REF!-#REF!)/10000,2)</f>
        <v>18.86</v>
      </c>
      <c r="C29" s="20">
        <f>ROUND(((#REF!-#REF!-#REF!-#REF!-#REF!-#REF!-#REF!-#REF!)-(#REF!-#REF!-#REF!-#REF!-#REF!-#REF!-#REF!-#REF!))/10000,2)</f>
        <v>15.69</v>
      </c>
      <c r="D29" s="19">
        <f>ROUND('[1]医院(打印)'!D33-(#REF!+#REF!+#REF!+#REF!+#REF!+#REF!+#REF!+#REF!+#REF!+#REF!)/#REF!%,2)</f>
        <v>2.0099999999999998</v>
      </c>
      <c r="E29" s="19">
        <f>ROUND(((#REF!+#REF!+#REF!+#REF!)-(#REF!+#REF!+#REF!+#REF!))/10000,2)</f>
        <v>0.38</v>
      </c>
      <c r="F29" s="19">
        <f>ROUND(((#REF!+#REF!+#REF!+#REF!)/#REF!%-(#REF!+#REF!+#REF!+#REF!)/#REF!%),2)</f>
        <v>-0.97</v>
      </c>
      <c r="G29" s="22">
        <f>ROUND((#REF!-#REF!)/10000,2)</f>
        <v>2.79</v>
      </c>
      <c r="H29" s="19">
        <f>ROUND(#REF!/#REF!%-#REF!/#REF!%,2)</f>
        <v>-1.05</v>
      </c>
      <c r="I29" s="19">
        <f>ROUND(((#REF!+#REF!)-(#REF!+#REF!))/10000,2)</f>
        <v>0</v>
      </c>
      <c r="J29" s="19">
        <f>ROUND(((#REF!+#REF!)/#REF!%-(#REF!+#REF!)/#REF!%),2)</f>
        <v>0</v>
      </c>
      <c r="K29" s="22">
        <f>#REF!-#REF!</f>
        <v>-8.56</v>
      </c>
      <c r="L29" s="22">
        <f>#REF!-#REF!</f>
        <v>-3283.36</v>
      </c>
      <c r="M29" s="22">
        <f>#REF!-#REF!</f>
        <v>6.5499999999999803</v>
      </c>
      <c r="N29" s="19">
        <f>#REF!-#REF!</f>
        <v>-22.72</v>
      </c>
      <c r="O29" s="19">
        <f>ROUND(#REF!/#REF!*100-#REF!/#REF!*100,2)</f>
        <v>0.81</v>
      </c>
      <c r="P29" s="19">
        <f>#REF!-#REF!</f>
        <v>-5.0999999999999899</v>
      </c>
      <c r="U29" s="11"/>
    </row>
    <row r="30" spans="1:21" s="12" customFormat="1" ht="20.100000000000001" customHeight="1">
      <c r="A30" s="21" t="str">
        <f>'[1]医院(打印)'!A34</f>
        <v>梅列区医院</v>
      </c>
      <c r="B30" s="22">
        <f>ROUND((#REF!-#REF!)/10000,2)</f>
        <v>54.58</v>
      </c>
      <c r="C30" s="20">
        <f>ROUND(((#REF!-#REF!-#REF!-#REF!-#REF!-#REF!-#REF!-#REF!)-(#REF!-#REF!-#REF!-#REF!-#REF!-#REF!-#REF!-#REF!))/10000,2)</f>
        <v>7.54</v>
      </c>
      <c r="D30" s="19">
        <f>ROUND('[1]医院(打印)'!D34-(#REF!+#REF!+#REF!+#REF!+#REF!+#REF!+#REF!+#REF!+#REF!+#REF!)/#REF!%,2)</f>
        <v>-6.5</v>
      </c>
      <c r="E30" s="19">
        <f>ROUND(((#REF!+#REF!+#REF!+#REF!)-(#REF!+#REF!+#REF!+#REF!))/10000,2)</f>
        <v>25.02</v>
      </c>
      <c r="F30" s="19">
        <f>ROUND(((#REF!+#REF!+#REF!+#REF!)/#REF!%-(#REF!+#REF!+#REF!+#REF!)/#REF!%),2)</f>
        <v>4.25</v>
      </c>
      <c r="G30" s="22">
        <f>ROUND((#REF!-#REF!)/10000,2)</f>
        <v>17.54</v>
      </c>
      <c r="H30" s="19">
        <f>ROUND(#REF!/#REF!%-#REF!/#REF!%,2)</f>
        <v>1.96</v>
      </c>
      <c r="I30" s="19">
        <f>ROUND(((#REF!+#REF!)-(#REF!+#REF!))/10000,2)</f>
        <v>4.4800000000000004</v>
      </c>
      <c r="J30" s="19">
        <f>ROUND(((#REF!+#REF!)/#REF!%-(#REF!+#REF!)/#REF!%),2)</f>
        <v>0.28999999999999998</v>
      </c>
      <c r="K30" s="22">
        <f>#REF!-#REF!</f>
        <v>4.2699999999999996</v>
      </c>
      <c r="L30" s="22">
        <f>#REF!-#REF!</f>
        <v>239.52</v>
      </c>
      <c r="M30" s="22">
        <f>#REF!-#REF!</f>
        <v>43.520000000000103</v>
      </c>
      <c r="N30" s="19">
        <f>#REF!-#REF!</f>
        <v>-4.9999999999999802E-2</v>
      </c>
      <c r="O30" s="19">
        <f>ROUND(#REF!/#REF!*100-#REF!/#REF!*100,2)</f>
        <v>1.36</v>
      </c>
      <c r="P30" s="19">
        <f>#REF!-#REF!</f>
        <v>-16.88</v>
      </c>
      <c r="U30" s="11"/>
    </row>
    <row r="31" spans="1:21" s="12" customFormat="1" ht="20.100000000000001" customHeight="1">
      <c r="A31" s="276"/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8"/>
      <c r="U31" s="11"/>
    </row>
    <row r="32" spans="1:21" s="12" customFormat="1" ht="20.100000000000001" customHeight="1">
      <c r="A32" s="21" t="s">
        <v>68</v>
      </c>
      <c r="B32" s="26">
        <f>ROUND((#REF!-#REF!)/10000,2)</f>
        <v>770.31</v>
      </c>
      <c r="C32" s="21">
        <f>ROUND(((#REF!-#REF!-#REF!-#REF!-#REF!-#REF!-#REF!-#REF!-#REF!)-(#REF!-#REF!-#REF!-#REF!-#REF!-#REF!-#REF!-#REF!-#REF!))/10000,2)</f>
        <v>251.85</v>
      </c>
      <c r="D32" s="21">
        <f>ROUND((#REF!+#REF!+#REF!+#REF!+#REF!+#REF!+#REF!+#REF!+#REF!+#REF!)/#REF!%,2)-ROUND((#REF!+#REF!+#REF!+#REF!+#REF!+#REF!+#REF!+#REF!+#REF!+#REF!)/#REF!%,2)</f>
        <v>-1.23</v>
      </c>
      <c r="E32" s="21">
        <f>ROUND(((#REF!+#REF!+#REF!+#REF!)-(#REF!+#REF!+#REF!+#REF!))/10000,2)</f>
        <v>81.41</v>
      </c>
      <c r="F32" s="21">
        <f>ROUND(((#REF!+#REF!+#REF!+#REF!)/#REF!%-(#REF!+#REF!+#REF!+#REF!)/#REF!%),2)</f>
        <v>-1.51</v>
      </c>
      <c r="G32" s="26">
        <f>ROUND(((#REF!+#REF!)-(#REF!+#REF!))/10000,2)</f>
        <v>434.43</v>
      </c>
      <c r="H32" s="21">
        <f>ROUND((#REF!+#REF!)/#REF!%-(#REF!+#REF!)/#REF!%,2)</f>
        <v>2.85</v>
      </c>
      <c r="I32" s="21">
        <f>ROUND(((#REF!+#REF!)-(#REF!+#REF!))/10000,2)</f>
        <v>2.61</v>
      </c>
      <c r="J32" s="21">
        <f>ROUND(((#REF!+#REF!)/#REF!%-(#REF!+#REF!)/#REF!%),2)</f>
        <v>-0.11</v>
      </c>
      <c r="K32" s="21">
        <f>#REF!-#REF!</f>
        <v>-5.69</v>
      </c>
      <c r="L32" s="21">
        <f>#REF!-#REF!</f>
        <v>-16.54</v>
      </c>
      <c r="M32" s="26">
        <f>#REF!-#REF!</f>
        <v>-5.6199999999999903</v>
      </c>
      <c r="N32" s="26">
        <f>#REF!-#REF!</f>
        <v>0.12</v>
      </c>
      <c r="O32" s="26">
        <f>ROUND(#REF!/#REF!*100-#REF!/#REF!*100,2)</f>
        <v>-0.79</v>
      </c>
      <c r="P32" s="26">
        <f>#REF!-#REF!</f>
        <v>13.54</v>
      </c>
      <c r="U32" s="11"/>
    </row>
  </sheetData>
  <protectedRanges>
    <protectedRange sqref="B1 W1 M1" name="区域1" securityDescriptor=""/>
  </protectedRanges>
  <mergeCells count="18">
    <mergeCell ref="O2:O3"/>
    <mergeCell ref="P2:P3"/>
    <mergeCell ref="A1:P1"/>
    <mergeCell ref="A31:P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5" type="noConversion"/>
  <printOptions horizontalCentered="1" verticalCentered="1"/>
  <pageMargins left="0.235416666666667" right="0.235416666666667" top="0.74791666666666701" bottom="0.70763888888888904" header="0.51180555555555596" footer="0.51180555555555596"/>
  <pageSetup paperSize="9" scale="93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V32"/>
  <sheetViews>
    <sheetView zoomScale="120" zoomScaleNormal="120" workbookViewId="0">
      <pane xSplit="1" ySplit="4" topLeftCell="B5" activePane="bottomRight" state="frozen"/>
      <selection pane="topRight"/>
      <selection pane="bottomLeft"/>
      <selection pane="bottomRight" activeCell="A4" sqref="A4:P32"/>
    </sheetView>
  </sheetViews>
  <sheetFormatPr defaultColWidth="9" defaultRowHeight="14.25"/>
  <cols>
    <col min="1" max="1" width="11.125" style="13" customWidth="1"/>
    <col min="2" max="2" width="6.75" style="14" customWidth="1"/>
    <col min="3" max="3" width="7.375" style="13" customWidth="1"/>
    <col min="4" max="4" width="5.125" style="13" customWidth="1"/>
    <col min="5" max="5" width="6" style="13" customWidth="1"/>
    <col min="6" max="6" width="5.375" style="13" customWidth="1"/>
    <col min="7" max="7" width="6.75" style="13" customWidth="1"/>
    <col min="8" max="8" width="5.5" style="13" customWidth="1"/>
    <col min="9" max="9" width="6" style="13" customWidth="1"/>
    <col min="10" max="11" width="5.125" style="13" customWidth="1"/>
    <col min="12" max="12" width="6.125" style="13" customWidth="1"/>
    <col min="13" max="13" width="6.25" style="14" customWidth="1"/>
    <col min="14" max="15" width="5.125" style="13" customWidth="1"/>
    <col min="16" max="16" width="6" style="13" customWidth="1"/>
    <col min="17" max="20" width="9" style="13" customWidth="1"/>
    <col min="21" max="21" width="9" style="15" customWidth="1"/>
    <col min="22" max="22" width="9" style="16" customWidth="1"/>
    <col min="23" max="16384" width="9" style="13"/>
  </cols>
  <sheetData>
    <row r="1" spans="1:21" ht="29.25" customHeight="1">
      <c r="A1" s="286" t="s">
        <v>96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21" s="11" customFormat="1" ht="21" customHeight="1">
      <c r="A2" s="287" t="s">
        <v>1</v>
      </c>
      <c r="B2" s="281" t="s">
        <v>86</v>
      </c>
      <c r="C2" s="285" t="s">
        <v>87</v>
      </c>
      <c r="D2" s="285" t="s">
        <v>97</v>
      </c>
      <c r="E2" s="285" t="s">
        <v>89</v>
      </c>
      <c r="F2" s="285" t="s">
        <v>88</v>
      </c>
      <c r="G2" s="281" t="s">
        <v>90</v>
      </c>
      <c r="H2" s="281" t="s">
        <v>91</v>
      </c>
      <c r="I2" s="281" t="s">
        <v>92</v>
      </c>
      <c r="J2" s="281" t="s">
        <v>88</v>
      </c>
      <c r="K2" s="281" t="s">
        <v>93</v>
      </c>
      <c r="L2" s="281" t="s">
        <v>94</v>
      </c>
      <c r="M2" s="281" t="s">
        <v>3</v>
      </c>
      <c r="N2" s="281" t="s">
        <v>4</v>
      </c>
      <c r="O2" s="281" t="s">
        <v>5</v>
      </c>
      <c r="P2" s="281" t="s">
        <v>7</v>
      </c>
    </row>
    <row r="3" spans="1:21" s="11" customFormat="1" ht="34.15" customHeight="1">
      <c r="A3" s="288"/>
      <c r="B3" s="282"/>
      <c r="C3" s="285"/>
      <c r="D3" s="285"/>
      <c r="E3" s="285"/>
      <c r="F3" s="285"/>
      <c r="G3" s="282"/>
      <c r="H3" s="282"/>
      <c r="I3" s="282"/>
      <c r="J3" s="282"/>
      <c r="K3" s="282"/>
      <c r="L3" s="282"/>
      <c r="M3" s="282"/>
      <c r="N3" s="282"/>
      <c r="O3" s="282"/>
      <c r="P3" s="282"/>
    </row>
    <row r="4" spans="1:21" s="11" customFormat="1" ht="23.25" customHeight="1">
      <c r="A4" s="18" t="s">
        <v>10</v>
      </c>
      <c r="B4" s="19">
        <f t="shared" ref="B4:G4" si="0">SUM(B5:B26)</f>
        <v>13169.21</v>
      </c>
      <c r="C4" s="20">
        <f t="shared" si="0"/>
        <v>5701.67</v>
      </c>
      <c r="D4" s="20">
        <f>'[1]医院(累计打印)'!E8-ROUND((#REF!+#REF!+#REF!+#REF!+#REF!+#REF!+#REF!+#REF!+#REF!+#REF!)/#REF!%,2)</f>
        <v>0.25</v>
      </c>
      <c r="E4" s="19">
        <f t="shared" si="0"/>
        <v>4235.9799999999996</v>
      </c>
      <c r="F4" s="19">
        <f>ROUND(((#REF!+#REF!+#REF!+#REF!)/#REF!%-(#REF!+#REF!+#REF!+#REF!)/#REF!%),2)</f>
        <v>0.38</v>
      </c>
      <c r="G4" s="19">
        <f t="shared" si="0"/>
        <v>2730.7</v>
      </c>
      <c r="H4" s="19">
        <f>ROUND(#REF!/#REF!%-#REF!/#REF!%,2)</f>
        <v>-0.22</v>
      </c>
      <c r="I4" s="19">
        <f>SUM(I5:I26)</f>
        <v>500.84</v>
      </c>
      <c r="J4" s="19">
        <f>ROUND(((#REF!+#REF!)/#REF!%-(#REF!+#REF!)/#REF!%),2)</f>
        <v>-0.41</v>
      </c>
      <c r="K4" s="22">
        <f>#REF!-#REF!</f>
        <v>9.5999999999999908</v>
      </c>
      <c r="L4" s="22">
        <f>#REF!-#REF!</f>
        <v>156.19000000000099</v>
      </c>
      <c r="M4" s="22">
        <f>#REF!-#REF!</f>
        <v>2</v>
      </c>
      <c r="N4" s="19">
        <f>#REF!-#REF!</f>
        <v>0.219999999999999</v>
      </c>
      <c r="O4" s="19">
        <f>ROUND(#REF!/#REF!*100-#REF!/#REF!*100,2)</f>
        <v>-0.16</v>
      </c>
      <c r="P4" s="19">
        <f>#REF!-#REF!</f>
        <v>2.30000000000001</v>
      </c>
    </row>
    <row r="5" spans="1:21" s="12" customFormat="1" ht="20.100000000000001" customHeight="1">
      <c r="A5" s="21" t="str">
        <f>'[1]医院(打印)'!A9</f>
        <v>三明市第一医院</v>
      </c>
      <c r="B5" s="22">
        <f>ROUND((#REF!-#REF!)/10000,2)</f>
        <v>3829.86</v>
      </c>
      <c r="C5" s="19">
        <f>ROUND(((#REF!-#REF!-#REF!-#REF!-#REF!-#REF!-#REF!-#REF!)-(#REF!-#REF!-#REF!-#REF!-#REF!-#REF!-#REF!-#REF!))/10000,2)</f>
        <v>1156.58</v>
      </c>
      <c r="D5" s="20">
        <f>'[1]医院(累计打印)'!E9-ROUND((#REF!+#REF!+#REF!+#REF!+#REF!+#REF!+#REF!+#REF!+#REF!+#REF!)/#REF!%,2)</f>
        <v>-0.54999999999999705</v>
      </c>
      <c r="E5" s="19">
        <f>ROUND(((#REF!+#REF!+#REF!+#REF!)-(#REF!+#REF!+#REF!+#REF!))/10000,2)</f>
        <v>1777.72</v>
      </c>
      <c r="F5" s="19">
        <f>ROUND(((#REF!+#REF!+#REF!+#REF!)/#REF!%-(#REF!+#REF!+#REF!+#REF!)/#REF!%),2)</f>
        <v>1.6</v>
      </c>
      <c r="G5" s="22">
        <f>ROUND((#REF!-#REF!)/10000,2)</f>
        <v>572.03</v>
      </c>
      <c r="H5" s="19">
        <f>ROUND(#REF!/#REF!%-#REF!/#REF!%,2)</f>
        <v>-0.76</v>
      </c>
      <c r="I5" s="19">
        <f>ROUND(((#REF!+#REF!)-(#REF!+#REF!))/10000,2)</f>
        <v>323.52999999999997</v>
      </c>
      <c r="J5" s="19">
        <f>ROUND(((#REF!+#REF!)/#REF!%-(#REF!+#REF!)/#REF!%),2)</f>
        <v>-0.3</v>
      </c>
      <c r="K5" s="22">
        <f>#REF!-#REF!</f>
        <v>28.81</v>
      </c>
      <c r="L5" s="22">
        <f>#REF!-#REF!</f>
        <v>124.76</v>
      </c>
      <c r="M5" s="22">
        <f>#REF!-#REF!</f>
        <v>5</v>
      </c>
      <c r="N5" s="19">
        <f>#REF!-#REF!</f>
        <v>8.99999999999999E-2</v>
      </c>
      <c r="O5" s="19">
        <f>ROUND(#REF!/#REF!*100-#REF!/#REF!*100,2)</f>
        <v>0.53</v>
      </c>
      <c r="P5" s="19">
        <f>#REF!-#REF!</f>
        <v>7.33</v>
      </c>
      <c r="U5" s="11"/>
    </row>
    <row r="6" spans="1:21" s="12" customFormat="1" ht="20.100000000000001" customHeight="1">
      <c r="A6" s="21" t="str">
        <f>'[1]医院(打印)'!A10</f>
        <v>三明市第二医院</v>
      </c>
      <c r="B6" s="22">
        <f>ROUND((#REF!-#REF!)/10000,2)</f>
        <v>2826.65</v>
      </c>
      <c r="C6" s="19">
        <f>ROUND(((#REF!-#REF!-#REF!-#REF!-#REF!-#REF!-#REF!-#REF!)-(#REF!-#REF!-#REF!-#REF!-#REF!-#REF!-#REF!-#REF!))/10000,2)</f>
        <v>1567.98</v>
      </c>
      <c r="D6" s="20">
        <f>'[1]医院(累计打印)'!E10-ROUND((#REF!+#REF!+#REF!+#REF!+#REF!+#REF!+#REF!+#REF!+#REF!+#REF!)/#REF!%,2)</f>
        <v>1.98</v>
      </c>
      <c r="E6" s="19">
        <f>ROUND(((#REF!+#REF!+#REF!+#REF!)-(#REF!+#REF!+#REF!+#REF!))/10000,2)</f>
        <v>357.18</v>
      </c>
      <c r="F6" s="19">
        <f>ROUND(((#REF!+#REF!+#REF!+#REF!)/#REF!%-(#REF!+#REF!+#REF!+#REF!)/#REF!%),2)</f>
        <v>-1.61</v>
      </c>
      <c r="G6" s="22">
        <f>ROUND((#REF!-#REF!)/10000,2)</f>
        <v>342.5</v>
      </c>
      <c r="H6" s="19">
        <f>ROUND(#REF!/#REF!%-#REF!/#REF!%,2)</f>
        <v>-1.34</v>
      </c>
      <c r="I6" s="19">
        <f>ROUND(((#REF!+#REF!)-(#REF!+#REF!))/10000,2)</f>
        <v>558.99</v>
      </c>
      <c r="J6" s="19">
        <f>ROUND(((#REF!+#REF!)/#REF!%-(#REF!+#REF!)/#REF!%),2)</f>
        <v>0.97</v>
      </c>
      <c r="K6" s="22">
        <f>#REF!-#REF!</f>
        <v>10.67</v>
      </c>
      <c r="L6" s="22">
        <f>#REF!-#REF!</f>
        <v>562.62000000000103</v>
      </c>
      <c r="M6" s="22">
        <f>#REF!-#REF!</f>
        <v>3.25</v>
      </c>
      <c r="N6" s="19">
        <f>#REF!-#REF!</f>
        <v>0.69999999999999896</v>
      </c>
      <c r="O6" s="19">
        <f>ROUND(#REF!/#REF!*100-#REF!/#REF!*100,2)</f>
        <v>0.38</v>
      </c>
      <c r="P6" s="19">
        <f>#REF!-#REF!</f>
        <v>13.3</v>
      </c>
      <c r="U6" s="11"/>
    </row>
    <row r="7" spans="1:21" s="12" customFormat="1" ht="31.5" customHeight="1">
      <c r="A7" s="23" t="str">
        <f>'[1]医院(打印)'!A11</f>
        <v>三明市中西医结合医院</v>
      </c>
      <c r="B7" s="22">
        <f>ROUND((#REF!-#REF!)/10000,2)</f>
        <v>98.76</v>
      </c>
      <c r="C7" s="19">
        <f>ROUND(((#REF!-#REF!-#REF!-#REF!-#REF!-#REF!-#REF!-#REF!)-(#REF!-#REF!-#REF!-#REF!-#REF!-#REF!-#REF!-#REF!))/10000,2)</f>
        <v>-160.13</v>
      </c>
      <c r="D7" s="20">
        <f>'[1]医院(累计打印)'!E11-ROUND((#REF!+#REF!+#REF!+#REF!+#REF!+#REF!+#REF!+#REF!+#REF!+#REF!)/#REF!%,2)</f>
        <v>-1.71</v>
      </c>
      <c r="E7" s="19">
        <f>ROUND(((#REF!+#REF!+#REF!+#REF!)-(#REF!+#REF!+#REF!+#REF!))/10000,2)</f>
        <v>161.21</v>
      </c>
      <c r="F7" s="19">
        <f>ROUND(((#REF!+#REF!+#REF!+#REF!)/#REF!%-(#REF!+#REF!+#REF!+#REF!)/#REF!%),2)</f>
        <v>1.1299999999999999</v>
      </c>
      <c r="G7" s="22">
        <f>ROUND((#REF!-#REF!)/10000,2)</f>
        <v>148.07</v>
      </c>
      <c r="H7" s="19">
        <f>ROUND(#REF!/#REF!%-#REF!/#REF!%,2)</f>
        <v>1.08</v>
      </c>
      <c r="I7" s="19">
        <f>ROUND(((#REF!+#REF!)-(#REF!+#REF!))/10000,2)</f>
        <v>-50.4</v>
      </c>
      <c r="J7" s="19">
        <f>ROUND(((#REF!+#REF!)/#REF!%-(#REF!+#REF!)/#REF!%),2)</f>
        <v>-0.49</v>
      </c>
      <c r="K7" s="22">
        <f>#REF!-#REF!</f>
        <v>1.1400000000000099</v>
      </c>
      <c r="L7" s="22">
        <f>#REF!-#REF!</f>
        <v>-272.77</v>
      </c>
      <c r="M7" s="22">
        <f>#REF!-#REF!</f>
        <v>-5.3199999999999399</v>
      </c>
      <c r="N7" s="19">
        <f>#REF!-#REF!</f>
        <v>-0.35</v>
      </c>
      <c r="O7" s="19">
        <f>ROUND(#REF!/#REF!*100-#REF!/#REF!*100,2)</f>
        <v>-0.35</v>
      </c>
      <c r="P7" s="19">
        <f>#REF!-#REF!</f>
        <v>-1.58</v>
      </c>
      <c r="U7" s="11"/>
    </row>
    <row r="8" spans="1:21" s="12" customFormat="1" ht="20.100000000000001" customHeight="1">
      <c r="A8" s="21" t="str">
        <f>'[1]医院(打印)'!A12</f>
        <v>三明市第五医院</v>
      </c>
      <c r="B8" s="22">
        <f>ROUND((#REF!-#REF!)/10000,2)</f>
        <v>194.59</v>
      </c>
      <c r="C8" s="19">
        <f>ROUND(((#REF!-#REF!-#REF!-#REF!-#REF!-#REF!-#REF!-#REF!)-(#REF!-#REF!-#REF!-#REF!-#REF!-#REF!-#REF!-#REF!))/10000,2)</f>
        <v>57.19</v>
      </c>
      <c r="D8" s="20">
        <f>'[1]医院(累计打印)'!E12-ROUND((#REF!+#REF!+#REF!+#REF!+#REF!+#REF!+#REF!+#REF!+#REF!+#REF!)/#REF!%,2)</f>
        <v>-1.98</v>
      </c>
      <c r="E8" s="19">
        <f>ROUND(((#REF!+#REF!+#REF!+#REF!)-(#REF!+#REF!+#REF!+#REF!))/10000,2)</f>
        <v>93.87</v>
      </c>
      <c r="F8" s="19">
        <f>ROUND(((#REF!+#REF!+#REF!+#REF!)/#REF!%-(#REF!+#REF!+#REF!+#REF!)/#REF!%),2)</f>
        <v>2.58</v>
      </c>
      <c r="G8" s="22">
        <f>ROUND((#REF!-#REF!)/10000,2)</f>
        <v>26.07</v>
      </c>
      <c r="H8" s="19">
        <f>ROUND(#REF!/#REF!%-#REF!/#REF!%,2)</f>
        <v>-1.29</v>
      </c>
      <c r="I8" s="19">
        <f>ROUND(((#REF!+#REF!)-(#REF!+#REF!))/10000,2)</f>
        <v>17.46</v>
      </c>
      <c r="J8" s="19">
        <f>ROUND(((#REF!+#REF!)/#REF!%-(#REF!+#REF!)/#REF!%),2)</f>
        <v>0.68</v>
      </c>
      <c r="K8" s="22">
        <f>#REF!-#REF!</f>
        <v>7.8099999999999898</v>
      </c>
      <c r="L8" s="22">
        <f>#REF!-#REF!</f>
        <v>137.86000000000101</v>
      </c>
      <c r="M8" s="22">
        <f>#REF!-#REF!</f>
        <v>5.2800000000000296</v>
      </c>
      <c r="N8" s="19">
        <f>#REF!-#REF!</f>
        <v>0.21000000000000099</v>
      </c>
      <c r="O8" s="19">
        <f>ROUND(#REF!/#REF!*100-#REF!/#REF!*100,2)</f>
        <v>-0.31</v>
      </c>
      <c r="P8" s="19">
        <f>#REF!-#REF!</f>
        <v>-0.42000000000000198</v>
      </c>
      <c r="U8" s="11"/>
    </row>
    <row r="9" spans="1:21" s="12" customFormat="1" ht="20.100000000000001" customHeight="1">
      <c r="A9" s="21" t="str">
        <f>'[1]医院(打印)'!A13</f>
        <v>永安市立医院</v>
      </c>
      <c r="B9" s="22">
        <f>ROUND((#REF!-#REF!)/10000,2)</f>
        <v>413.22</v>
      </c>
      <c r="C9" s="19">
        <f>ROUND(((#REF!-#REF!-#REF!-#REF!-#REF!-#REF!-#REF!-#REF!)-(#REF!-#REF!-#REF!-#REF!-#REF!-#REF!-#REF!-#REF!))/10000,2)</f>
        <v>245.82</v>
      </c>
      <c r="D9" s="20">
        <f>'[1]医院(累计打印)'!E13-ROUND((#REF!+#REF!+#REF!+#REF!+#REF!+#REF!+#REF!+#REF!+#REF!+#REF!)/#REF!%,2)</f>
        <v>0.75999999999999801</v>
      </c>
      <c r="E9" s="19">
        <f>ROUND(((#REF!+#REF!+#REF!+#REF!)-(#REF!+#REF!+#REF!+#REF!))/10000,2)</f>
        <v>128.57</v>
      </c>
      <c r="F9" s="19">
        <f>ROUND(((#REF!+#REF!+#REF!+#REF!)/#REF!%-(#REF!+#REF!+#REF!+#REF!)/#REF!%),2)</f>
        <v>0.17</v>
      </c>
      <c r="G9" s="22">
        <f>ROUND((#REF!-#REF!)/10000,2)</f>
        <v>133.44999999999999</v>
      </c>
      <c r="H9" s="19">
        <f>ROUND(#REF!/#REF!%-#REF!/#REF!%,2)</f>
        <v>0.26</v>
      </c>
      <c r="I9" s="19">
        <f>ROUND(((#REF!+#REF!)-(#REF!+#REF!))/10000,2)</f>
        <v>-94.63</v>
      </c>
      <c r="J9" s="19">
        <f>ROUND(((#REF!+#REF!)/#REF!%-(#REF!+#REF!)/#REF!%),2)</f>
        <v>-1.18</v>
      </c>
      <c r="K9" s="22">
        <f>#REF!-#REF!</f>
        <v>5.1500000000000101</v>
      </c>
      <c r="L9" s="22">
        <f>#REF!-#REF!</f>
        <v>-45.800000000000203</v>
      </c>
      <c r="M9" s="22">
        <f>#REF!-#REF!</f>
        <v>-1.83000000000004</v>
      </c>
      <c r="N9" s="19">
        <f>#REF!-#REF!</f>
        <v>-4.9999999999998899E-2</v>
      </c>
      <c r="O9" s="19">
        <f>ROUND(#REF!/#REF!*100-#REF!/#REF!*100,2)</f>
        <v>-0.25</v>
      </c>
      <c r="P9" s="19">
        <f>#REF!-#REF!</f>
        <v>0.81999999999999296</v>
      </c>
      <c r="U9" s="11"/>
    </row>
    <row r="10" spans="1:21" s="12" customFormat="1" ht="20.100000000000001" customHeight="1">
      <c r="A10" s="21" t="str">
        <f>'[1]医院(打印)'!A14</f>
        <v>大田县医院</v>
      </c>
      <c r="B10" s="22">
        <f>ROUND((#REF!-#REF!)/10000,2)</f>
        <v>149.44999999999999</v>
      </c>
      <c r="C10" s="19">
        <f>ROUND(((#REF!-#REF!-#REF!-#REF!-#REF!-#REF!-#REF!-#REF!)-(#REF!-#REF!-#REF!-#REF!-#REF!-#REF!-#REF!-#REF!))/10000,2)</f>
        <v>-80.260000000000005</v>
      </c>
      <c r="D10" s="20">
        <f>'[1]医院(累计打印)'!E14-ROUND((#REF!+#REF!+#REF!+#REF!+#REF!+#REF!+#REF!+#REF!+#REF!+#REF!)/#REF!%,2)</f>
        <v>-2.19</v>
      </c>
      <c r="E10" s="19">
        <f>ROUND(((#REF!+#REF!+#REF!+#REF!)-(#REF!+#REF!+#REF!+#REF!))/10000,2)</f>
        <v>75.099999999999994</v>
      </c>
      <c r="F10" s="19">
        <f>ROUND(((#REF!+#REF!+#REF!+#REF!)/#REF!%-(#REF!+#REF!+#REF!+#REF!)/#REF!%),2)</f>
        <v>0.5</v>
      </c>
      <c r="G10" s="22">
        <f>ROUND((#REF!-#REF!)/10000,2)</f>
        <v>136.79</v>
      </c>
      <c r="H10" s="19">
        <f>ROUND(#REF!/#REF!%-#REF!/#REF!%,2)</f>
        <v>1.56</v>
      </c>
      <c r="I10" s="19">
        <f>ROUND(((#REF!+#REF!)-(#REF!+#REF!))/10000,2)</f>
        <v>17.82</v>
      </c>
      <c r="J10" s="19">
        <f>ROUND(((#REF!+#REF!)/#REF!%-(#REF!+#REF!)/#REF!%),2)</f>
        <v>0.11</v>
      </c>
      <c r="K10" s="22">
        <f>#REF!-#REF!</f>
        <v>4.5</v>
      </c>
      <c r="L10" s="22">
        <f>#REF!-#REF!</f>
        <v>-257.64999999999998</v>
      </c>
      <c r="M10" s="22">
        <f>#REF!-#REF!</f>
        <v>-66.67</v>
      </c>
      <c r="N10" s="19">
        <f>#REF!-#REF!</f>
        <v>0.52</v>
      </c>
      <c r="O10" s="19">
        <f>ROUND(#REF!/#REF!*100-#REF!/#REF!*100,2)</f>
        <v>-0.42</v>
      </c>
      <c r="P10" s="19">
        <f>#REF!-#REF!</f>
        <v>10.88</v>
      </c>
      <c r="U10" s="11"/>
    </row>
    <row r="11" spans="1:21" s="12" customFormat="1" ht="20.100000000000001" customHeight="1">
      <c r="A11" s="21" t="str">
        <f>'[1]医院(打印)'!A15</f>
        <v>大田县中医院</v>
      </c>
      <c r="B11" s="22">
        <f>ROUND((#REF!-#REF!)/10000,2)</f>
        <v>266.18</v>
      </c>
      <c r="C11" s="19">
        <f>ROUND(((#REF!-#REF!-#REF!-#REF!-#REF!-#REF!-#REF!-#REF!)-(#REF!-#REF!-#REF!-#REF!-#REF!-#REF!-#REF!-#REF!))/10000,2)</f>
        <v>84.38</v>
      </c>
      <c r="D11" s="20">
        <f>'[1]医院(累计打印)'!E15-ROUND((#REF!+#REF!+#REF!+#REF!+#REF!+#REF!+#REF!+#REF!+#REF!+#REF!)/#REF!%,2)</f>
        <v>-1.3</v>
      </c>
      <c r="E11" s="19">
        <f>ROUND(((#REF!+#REF!+#REF!+#REF!)-(#REF!+#REF!+#REF!+#REF!))/10000,2)</f>
        <v>86.62</v>
      </c>
      <c r="F11" s="19">
        <f>ROUND(((#REF!+#REF!+#REF!+#REF!)/#REF!%-(#REF!+#REF!+#REF!+#REF!)/#REF!%),2)</f>
        <v>1.17</v>
      </c>
      <c r="G11" s="22">
        <f>ROUND((#REF!-#REF!)/10000,2)</f>
        <v>91.73</v>
      </c>
      <c r="H11" s="19">
        <f>ROUND(#REF!/#REF!%-#REF!/#REF!%,2)</f>
        <v>0.71</v>
      </c>
      <c r="I11" s="19">
        <f>ROUND(((#REF!+#REF!)-(#REF!+#REF!))/10000,2)</f>
        <v>3.45</v>
      </c>
      <c r="J11" s="19">
        <f>ROUND(((#REF!+#REF!)/#REF!%-(#REF!+#REF!)/#REF!%),2)</f>
        <v>-0.56000000000000005</v>
      </c>
      <c r="K11" s="22">
        <f>#REF!-#REF!</f>
        <v>1.1700000000000199</v>
      </c>
      <c r="L11" s="22">
        <f>#REF!-#REF!</f>
        <v>40.390000000000299</v>
      </c>
      <c r="M11" s="22">
        <f>#REF!-#REF!</f>
        <v>-3.38</v>
      </c>
      <c r="N11" s="19">
        <f>#REF!-#REF!</f>
        <v>0.20000000000000101</v>
      </c>
      <c r="O11" s="19">
        <f>ROUND(#REF!/#REF!*100-#REF!/#REF!*100,2)</f>
        <v>-1.44</v>
      </c>
      <c r="P11" s="19">
        <f>#REF!-#REF!</f>
        <v>2.01000000000001</v>
      </c>
      <c r="U11" s="11"/>
    </row>
    <row r="12" spans="1:21" s="12" customFormat="1" ht="20.100000000000001" customHeight="1">
      <c r="A12" s="21" t="str">
        <f>'[1]医院(打印)'!A16</f>
        <v>明溪县医院</v>
      </c>
      <c r="B12" s="22">
        <f>ROUND((#REF!-#REF!)/10000,2)</f>
        <v>207.24</v>
      </c>
      <c r="C12" s="19">
        <f>ROUND(((#REF!-#REF!-#REF!-#REF!-#REF!-#REF!-#REF!-#REF!)-(#REF!-#REF!-#REF!-#REF!-#REF!-#REF!-#REF!-#REF!))/10000,2)</f>
        <v>152.75</v>
      </c>
      <c r="D12" s="20">
        <f>'[1]医院(累计打印)'!E16-ROUND((#REF!+#REF!+#REF!+#REF!+#REF!+#REF!+#REF!+#REF!+#REF!+#REF!)/#REF!%,2)</f>
        <v>1.5</v>
      </c>
      <c r="E12" s="19">
        <f>ROUND(((#REF!+#REF!+#REF!+#REF!)-(#REF!+#REF!+#REF!+#REF!))/10000,2)</f>
        <v>-49.47</v>
      </c>
      <c r="F12" s="19">
        <f>ROUND(((#REF!+#REF!+#REF!+#REF!)/#REF!%-(#REF!+#REF!+#REF!+#REF!)/#REF!%),2)</f>
        <v>-2.4500000000000002</v>
      </c>
      <c r="G12" s="22">
        <f>ROUND((#REF!-#REF!)/10000,2)</f>
        <v>57.7</v>
      </c>
      <c r="H12" s="19">
        <f>ROUND(#REF!/#REF!%-#REF!/#REF!%,2)</f>
        <v>0.21</v>
      </c>
      <c r="I12" s="19">
        <f>ROUND(((#REF!+#REF!)-(#REF!+#REF!))/10000,2)</f>
        <v>46.27</v>
      </c>
      <c r="J12" s="19">
        <f>ROUND(((#REF!+#REF!)/#REF!%-(#REF!+#REF!)/#REF!%),2)</f>
        <v>0.74</v>
      </c>
      <c r="K12" s="22">
        <f>#REF!-#REF!</f>
        <v>2.4799999999999902</v>
      </c>
      <c r="L12" s="22">
        <f>#REF!-#REF!</f>
        <v>335.17</v>
      </c>
      <c r="M12" s="22">
        <f>#REF!-#REF!</f>
        <v>39.1</v>
      </c>
      <c r="N12" s="19">
        <f>#REF!-#REF!</f>
        <v>8.99999999999999E-2</v>
      </c>
      <c r="O12" s="19">
        <f>ROUND(#REF!/#REF!*100-#REF!/#REF!*100,2)</f>
        <v>-0.53</v>
      </c>
      <c r="P12" s="19">
        <f>#REF!-#REF!</f>
        <v>-7.1199999999999903</v>
      </c>
      <c r="U12" s="11"/>
    </row>
    <row r="13" spans="1:21" s="12" customFormat="1" ht="20.100000000000001" customHeight="1">
      <c r="A13" s="21" t="str">
        <f>'[1]医院(打印)'!A17</f>
        <v>明溪县中医院</v>
      </c>
      <c r="B13" s="22">
        <f>ROUND((#REF!-#REF!)/10000,2)</f>
        <v>65.72</v>
      </c>
      <c r="C13" s="19">
        <f>ROUND(((#REF!-#REF!-#REF!-#REF!-#REF!-#REF!-#REF!-#REF!)-(#REF!-#REF!-#REF!-#REF!-#REF!-#REF!-#REF!-#REF!))/10000,2)</f>
        <v>72.94</v>
      </c>
      <c r="D13" s="20">
        <f>'[1]医院(累计打印)'!E17-ROUND((#REF!+#REF!+#REF!+#REF!+#REF!+#REF!+#REF!+#REF!+#REF!+#REF!)/#REF!%,2)</f>
        <v>6.69</v>
      </c>
      <c r="E13" s="19">
        <f>ROUND(((#REF!+#REF!+#REF!+#REF!)-(#REF!+#REF!+#REF!+#REF!))/10000,2)</f>
        <v>-20.55</v>
      </c>
      <c r="F13" s="19">
        <f>ROUND(((#REF!+#REF!+#REF!+#REF!)/#REF!%-(#REF!+#REF!+#REF!+#REF!)/#REF!%),2)</f>
        <v>-5.71</v>
      </c>
      <c r="G13" s="22">
        <f>ROUND((#REF!-#REF!)/10000,2)</f>
        <v>16.350000000000001</v>
      </c>
      <c r="H13" s="19">
        <f>ROUND(#REF!/#REF!%-#REF!/#REF!%,2)</f>
        <v>-0.37</v>
      </c>
      <c r="I13" s="19">
        <f>ROUND(((#REF!+#REF!)-(#REF!+#REF!))/10000,2)</f>
        <v>-3.01</v>
      </c>
      <c r="J13" s="19">
        <f>ROUND(((#REF!+#REF!)/#REF!%-(#REF!+#REF!)/#REF!%),2)</f>
        <v>-0.61</v>
      </c>
      <c r="K13" s="22">
        <f>#REF!-#REF!</f>
        <v>3.7099999999999902</v>
      </c>
      <c r="L13" s="22">
        <f>#REF!-#REF!</f>
        <v>1028.6199999999999</v>
      </c>
      <c r="M13" s="22">
        <f>#REF!-#REF!</f>
        <v>136.19999999999999</v>
      </c>
      <c r="N13" s="19">
        <f>#REF!-#REF!</f>
        <v>-0.35</v>
      </c>
      <c r="O13" s="19">
        <f>ROUND(#REF!/#REF!*100-#REF!/#REF!*100,2)</f>
        <v>-0.28999999999999998</v>
      </c>
      <c r="P13" s="19">
        <f>#REF!-#REF!</f>
        <v>-6.45</v>
      </c>
      <c r="U13" s="11"/>
    </row>
    <row r="14" spans="1:21" s="12" customFormat="1" ht="20.100000000000001" customHeight="1">
      <c r="A14" s="21" t="str">
        <f>'[1]医院(打印)'!A18</f>
        <v>清流县医院</v>
      </c>
      <c r="B14" s="22">
        <f>ROUND((#REF!-#REF!)/10000,2)</f>
        <v>496.42</v>
      </c>
      <c r="C14" s="19">
        <f>ROUND(((#REF!-#REF!-#REF!-#REF!-#REF!-#REF!-#REF!-#REF!)-(#REF!-#REF!-#REF!-#REF!-#REF!-#REF!-#REF!-#REF!))/10000,2)</f>
        <v>223.34</v>
      </c>
      <c r="D14" s="20">
        <f>'[1]医院(累计打印)'!E18-ROUND((#REF!+#REF!+#REF!+#REF!+#REF!+#REF!+#REF!+#REF!+#REF!+#REF!)/#REF!%,2)</f>
        <v>0.35999999999999899</v>
      </c>
      <c r="E14" s="19">
        <f>ROUND(((#REF!+#REF!+#REF!+#REF!)-(#REF!+#REF!+#REF!+#REF!))/10000,2)</f>
        <v>106.72</v>
      </c>
      <c r="F14" s="19">
        <f>ROUND(((#REF!+#REF!+#REF!+#REF!)/#REF!%-(#REF!+#REF!+#REF!+#REF!)/#REF!%),2)</f>
        <v>-1.02</v>
      </c>
      <c r="G14" s="22">
        <f>ROUND((#REF!-#REF!)/10000,2)</f>
        <v>204.64</v>
      </c>
      <c r="H14" s="19">
        <f>ROUND(#REF!/#REF!%-#REF!/#REF!%,2)</f>
        <v>2.15</v>
      </c>
      <c r="I14" s="19">
        <f>ROUND(((#REF!+#REF!)-(#REF!+#REF!))/10000,2)</f>
        <v>-38.28</v>
      </c>
      <c r="J14" s="19">
        <f>ROUND(((#REF!+#REF!)/#REF!%-(#REF!+#REF!)/#REF!%),2)</f>
        <v>-1.5</v>
      </c>
      <c r="K14" s="22">
        <f>#REF!-#REF!</f>
        <v>11.06</v>
      </c>
      <c r="L14" s="22">
        <f>#REF!-#REF!</f>
        <v>319.39</v>
      </c>
      <c r="M14" s="22">
        <f>#REF!-#REF!</f>
        <v>12.75</v>
      </c>
      <c r="N14" s="19">
        <f>#REF!-#REF!</f>
        <v>0.45</v>
      </c>
      <c r="O14" s="19">
        <f>ROUND(#REF!/#REF!*100-#REF!/#REF!*100,2)</f>
        <v>-0.15</v>
      </c>
      <c r="P14" s="19">
        <f>#REF!-#REF!</f>
        <v>5.66</v>
      </c>
      <c r="U14" s="11"/>
    </row>
    <row r="15" spans="1:21" s="12" customFormat="1" ht="20.100000000000001" customHeight="1">
      <c r="A15" s="21" t="str">
        <f>'[1]医院(打印)'!A19</f>
        <v>清流县中医院</v>
      </c>
      <c r="B15" s="22">
        <f>ROUND((#REF!-#REF!)/10000,2)</f>
        <v>3.14</v>
      </c>
      <c r="C15" s="19">
        <f>ROUND(((#REF!-#REF!-#REF!-#REF!-#REF!-#REF!-#REF!-#REF!)-(#REF!-#REF!-#REF!-#REF!-#REF!-#REF!-#REF!-#REF!))/10000,2)</f>
        <v>-16</v>
      </c>
      <c r="D15" s="20">
        <f>'[1]医院(累计打印)'!E19-ROUND((#REF!+#REF!+#REF!+#REF!+#REF!+#REF!+#REF!+#REF!+#REF!+#REF!)/#REF!%,2)</f>
        <v>-3.99</v>
      </c>
      <c r="E15" s="19">
        <f>ROUND(((#REF!+#REF!+#REF!+#REF!)-(#REF!+#REF!+#REF!+#REF!))/10000,2)</f>
        <v>-6.96</v>
      </c>
      <c r="F15" s="19">
        <f>ROUND(((#REF!+#REF!+#REF!+#REF!)/#REF!%-(#REF!+#REF!+#REF!+#REF!)/#REF!%),2)</f>
        <v>-1.69</v>
      </c>
      <c r="G15" s="22">
        <f>ROUND((#REF!-#REF!)/10000,2)</f>
        <v>27.53</v>
      </c>
      <c r="H15" s="19">
        <f>ROUND(#REF!/#REF!%-#REF!/#REF!%,2)</f>
        <v>6</v>
      </c>
      <c r="I15" s="19">
        <f>ROUND(((#REF!+#REF!)-(#REF!+#REF!))/10000,2)</f>
        <v>-1.43</v>
      </c>
      <c r="J15" s="19">
        <f>ROUND(((#REF!+#REF!)/#REF!%-(#REF!+#REF!)/#REF!%),2)</f>
        <v>-0.33</v>
      </c>
      <c r="K15" s="22">
        <f>#REF!-#REF!</f>
        <v>4.17</v>
      </c>
      <c r="L15" s="22">
        <f>#REF!-#REF!</f>
        <v>-248.18</v>
      </c>
      <c r="M15" s="22">
        <f>#REF!-#REF!</f>
        <v>-44.29</v>
      </c>
      <c r="N15" s="19">
        <f>#REF!-#REF!</f>
        <v>0.14000000000000101</v>
      </c>
      <c r="O15" s="19">
        <f>ROUND(#REF!/#REF!*100-#REF!/#REF!*100,2)</f>
        <v>-0.82</v>
      </c>
      <c r="P15" s="19">
        <f>#REF!-#REF!</f>
        <v>-4.8899999999999997</v>
      </c>
      <c r="U15" s="11"/>
    </row>
    <row r="16" spans="1:21" s="12" customFormat="1" ht="20.100000000000001" customHeight="1">
      <c r="A16" s="21" t="str">
        <f>'[1]医院(打印)'!A20</f>
        <v>宁化县医院</v>
      </c>
      <c r="B16" s="22">
        <f>ROUND((#REF!-#REF!)/10000,2)</f>
        <v>732.5</v>
      </c>
      <c r="C16" s="19">
        <f>ROUND(((#REF!-#REF!-#REF!-#REF!-#REF!-#REF!-#REF!-#REF!)-(#REF!-#REF!-#REF!-#REF!-#REF!-#REF!-#REF!-#REF!))/10000,2)</f>
        <v>110.07</v>
      </c>
      <c r="D16" s="20">
        <f>'[1]医院(累计打印)'!E20-ROUND((#REF!+#REF!+#REF!+#REF!+#REF!+#REF!+#REF!+#REF!+#REF!+#REF!)/#REF!%,2)</f>
        <v>-1.82</v>
      </c>
      <c r="E16" s="19">
        <f>ROUND(((#REF!+#REF!+#REF!+#REF!)-(#REF!+#REF!+#REF!+#REF!))/10000,2)</f>
        <v>323.22000000000003</v>
      </c>
      <c r="F16" s="19">
        <f>ROUND(((#REF!+#REF!+#REF!+#REF!)/#REF!%-(#REF!+#REF!+#REF!+#REF!)/#REF!%),2)</f>
        <v>0.9</v>
      </c>
      <c r="G16" s="22">
        <f>ROUND((#REF!-#REF!)/10000,2)</f>
        <v>188.84</v>
      </c>
      <c r="H16" s="19">
        <f>ROUND(#REF!/#REF!%-#REF!/#REF!%,2)</f>
        <v>0.22</v>
      </c>
      <c r="I16" s="19">
        <f>ROUND(((#REF!+#REF!)-(#REF!+#REF!))/10000,2)</f>
        <v>110.37</v>
      </c>
      <c r="J16" s="19">
        <f>ROUND(((#REF!+#REF!)/#REF!%-(#REF!+#REF!)/#REF!%),2)</f>
        <v>0.7</v>
      </c>
      <c r="K16" s="22">
        <f>#REF!-#REF!</f>
        <v>17.809999999999999</v>
      </c>
      <c r="L16" s="22">
        <f>#REF!-#REF!</f>
        <v>715.46</v>
      </c>
      <c r="M16" s="22">
        <f>#REF!-#REF!</f>
        <v>8.3899999999999295</v>
      </c>
      <c r="N16" s="19">
        <f>#REF!-#REF!</f>
        <v>1.27</v>
      </c>
      <c r="O16" s="19">
        <f>ROUND(#REF!/#REF!*100-#REF!/#REF!*100,2)</f>
        <v>-0.78</v>
      </c>
      <c r="P16" s="19">
        <f>#REF!-#REF!</f>
        <v>1.62</v>
      </c>
      <c r="U16" s="11"/>
    </row>
    <row r="17" spans="1:21" s="12" customFormat="1" ht="20.100000000000001" customHeight="1">
      <c r="A17" s="21" t="str">
        <f>'[1]医院(打印)'!A21</f>
        <v>宁化县中医院</v>
      </c>
      <c r="B17" s="22">
        <f>ROUND((#REF!-#REF!)/10000,2)</f>
        <v>226.53</v>
      </c>
      <c r="C17" s="19">
        <f>ROUND(((#REF!-#REF!-#REF!-#REF!-#REF!-#REF!-#REF!-#REF!)-(#REF!-#REF!-#REF!-#REF!-#REF!-#REF!-#REF!-#REF!))/10000,2)</f>
        <v>25.59</v>
      </c>
      <c r="D17" s="20">
        <f>'[1]医院(累计打印)'!E21-ROUND((#REF!+#REF!+#REF!+#REF!+#REF!+#REF!+#REF!+#REF!+#REF!+#REF!)/#REF!%,2)</f>
        <v>-3.54</v>
      </c>
      <c r="E17" s="19">
        <f>ROUND(((#REF!+#REF!+#REF!+#REF!)-(#REF!+#REF!+#REF!+#REF!))/10000,2)</f>
        <v>95.49</v>
      </c>
      <c r="F17" s="19">
        <f>ROUND(((#REF!+#REF!+#REF!+#REF!)/#REF!%-(#REF!+#REF!+#REF!+#REF!)/#REF!%),2)</f>
        <v>1.75</v>
      </c>
      <c r="G17" s="22">
        <f>ROUND((#REF!-#REF!)/10000,2)</f>
        <v>107.78</v>
      </c>
      <c r="H17" s="19">
        <f>ROUND(#REF!/#REF!%-#REF!/#REF!%,2)</f>
        <v>2.21</v>
      </c>
      <c r="I17" s="19">
        <f>ROUND(((#REF!+#REF!)-(#REF!+#REF!))/10000,2)</f>
        <v>-2.34</v>
      </c>
      <c r="J17" s="19">
        <f>ROUND(((#REF!+#REF!)/#REF!%-(#REF!+#REF!)/#REF!%),2)</f>
        <v>-0.41</v>
      </c>
      <c r="K17" s="22">
        <f>#REF!-#REF!</f>
        <v>15.84</v>
      </c>
      <c r="L17" s="22">
        <f>#REF!-#REF!</f>
        <v>88.75</v>
      </c>
      <c r="M17" s="22">
        <f>#REF!-#REF!</f>
        <v>29.5</v>
      </c>
      <c r="N17" s="19">
        <f>#REF!-#REF!</f>
        <v>-0.37</v>
      </c>
      <c r="O17" s="19">
        <f>ROUND(#REF!/#REF!*100-#REF!/#REF!*100,2)</f>
        <v>-0.22</v>
      </c>
      <c r="P17" s="19">
        <f>#REF!-#REF!</f>
        <v>-1.1299999999999999</v>
      </c>
      <c r="U17" s="11"/>
    </row>
    <row r="18" spans="1:21" s="12" customFormat="1" ht="20.100000000000001" customHeight="1">
      <c r="A18" s="21" t="str">
        <f>'[1]医院(打印)'!A22</f>
        <v>沙县医院</v>
      </c>
      <c r="B18" s="22">
        <f>ROUND((#REF!-#REF!)/10000,2)</f>
        <v>430.8</v>
      </c>
      <c r="C18" s="19">
        <f>ROUND(((#REF!-#REF!-#REF!-#REF!-#REF!-#REF!-#REF!-#REF!)-(#REF!-#REF!-#REF!-#REF!-#REF!-#REF!-#REF!-#REF!))/10000,2)</f>
        <v>250.37</v>
      </c>
      <c r="D18" s="20">
        <f>'[1]医院(累计打印)'!E22-ROUND((#REF!+#REF!+#REF!+#REF!+#REF!+#REF!+#REF!+#REF!+#REF!+#REF!)/#REF!%,2)</f>
        <v>0.880000000000003</v>
      </c>
      <c r="E18" s="19">
        <f>ROUND(((#REF!+#REF!+#REF!+#REF!)-(#REF!+#REF!+#REF!+#REF!))/10000,2)</f>
        <v>268.98</v>
      </c>
      <c r="F18" s="19">
        <f>ROUND(((#REF!+#REF!+#REF!+#REF!)/#REF!%-(#REF!+#REF!+#REF!+#REF!)/#REF!%),2)</f>
        <v>1.53</v>
      </c>
      <c r="G18" s="22">
        <f>ROUND((#REF!-#REF!)/10000,2)</f>
        <v>128.66</v>
      </c>
      <c r="H18" s="19">
        <f>ROUND(#REF!/#REF!%-#REF!/#REF!%,2)</f>
        <v>0.32</v>
      </c>
      <c r="I18" s="19">
        <f>ROUND(((#REF!+#REF!)-(#REF!+#REF!))/10000,2)</f>
        <v>-217.22</v>
      </c>
      <c r="J18" s="19">
        <f>ROUND(((#REF!+#REF!)/#REF!%-(#REF!+#REF!)/#REF!%),2)</f>
        <v>-2.73</v>
      </c>
      <c r="K18" s="22">
        <f>#REF!-#REF!</f>
        <v>4.7000000000000197</v>
      </c>
      <c r="L18" s="22">
        <f>#REF!-#REF!</f>
        <v>-408.74000000000098</v>
      </c>
      <c r="M18" s="22">
        <f>#REF!-#REF!</f>
        <v>-43.91</v>
      </c>
      <c r="N18" s="19">
        <f>#REF!-#REF!</f>
        <v>-0.119999999999999</v>
      </c>
      <c r="O18" s="19">
        <f>ROUND(#REF!/#REF!*100-#REF!/#REF!*100,2)</f>
        <v>-0.65</v>
      </c>
      <c r="P18" s="19">
        <f>#REF!-#REF!</f>
        <v>0.40000000000000602</v>
      </c>
      <c r="U18" s="11"/>
    </row>
    <row r="19" spans="1:21" s="12" customFormat="1" ht="20.100000000000001" customHeight="1">
      <c r="A19" s="21" t="str">
        <f>'[1]医院(打印)'!A23</f>
        <v>沙县中医医院</v>
      </c>
      <c r="B19" s="22">
        <f>ROUND((#REF!-#REF!)/10000,2)</f>
        <v>147.74</v>
      </c>
      <c r="C19" s="19">
        <f>ROUND(((#REF!-#REF!-#REF!-#REF!-#REF!-#REF!-#REF!-#REF!)-(#REF!-#REF!-#REF!-#REF!-#REF!-#REF!-#REF!-#REF!))/10000,2)</f>
        <v>109.24</v>
      </c>
      <c r="D19" s="20">
        <f>'[1]医院(累计打印)'!E23-ROUND((#REF!+#REF!+#REF!+#REF!+#REF!+#REF!+#REF!+#REF!+#REF!+#REF!)/#REF!%,2)</f>
        <v>1.74</v>
      </c>
      <c r="E19" s="19">
        <f>ROUND(((#REF!+#REF!+#REF!+#REF!)-(#REF!+#REF!+#REF!+#REF!))/10000,2)</f>
        <v>-18.7</v>
      </c>
      <c r="F19" s="19">
        <f>ROUND(((#REF!+#REF!+#REF!+#REF!)/#REF!%-(#REF!+#REF!+#REF!+#REF!)/#REF!%),2)</f>
        <v>-1.64</v>
      </c>
      <c r="G19" s="22">
        <f>ROUND((#REF!-#REF!)/10000,2)</f>
        <v>55.23</v>
      </c>
      <c r="H19" s="19">
        <f>ROUND(#REF!/#REF!%-#REF!/#REF!%,2)</f>
        <v>-0.04</v>
      </c>
      <c r="I19" s="19">
        <f>ROUND(((#REF!+#REF!)-(#REF!+#REF!))/10000,2)</f>
        <v>1.97</v>
      </c>
      <c r="J19" s="19">
        <f>ROUND(((#REF!+#REF!)/#REF!%-(#REF!+#REF!)/#REF!%),2)</f>
        <v>-0.06</v>
      </c>
      <c r="K19" s="22">
        <f>#REF!-#REF!</f>
        <v>-0.64000000000000101</v>
      </c>
      <c r="L19" s="22">
        <f>#REF!-#REF!</f>
        <v>43.2800000000002</v>
      </c>
      <c r="M19" s="22">
        <f>#REF!-#REF!</f>
        <v>-25.8</v>
      </c>
      <c r="N19" s="19">
        <f>#REF!-#REF!</f>
        <v>0.49</v>
      </c>
      <c r="O19" s="19">
        <f>ROUND(#REF!/#REF!*100-#REF!/#REF!*100,2)</f>
        <v>-0.48</v>
      </c>
      <c r="P19" s="19">
        <f>#REF!-#REF!</f>
        <v>2.0999999999999899</v>
      </c>
      <c r="U19" s="11"/>
    </row>
    <row r="20" spans="1:21" s="12" customFormat="1" ht="20.100000000000001" customHeight="1">
      <c r="A20" s="21" t="str">
        <f>'[1]医院(打印)'!A24</f>
        <v>尤溪县医院</v>
      </c>
      <c r="B20" s="22">
        <f>ROUND((#REF!-#REF!)/10000,2)</f>
        <v>1654.76</v>
      </c>
      <c r="C20" s="19">
        <f>ROUND(((#REF!-#REF!-#REF!-#REF!-#REF!-#REF!-#REF!-#REF!)-(#REF!-#REF!-#REF!-#REF!-#REF!-#REF!-#REF!-#REF!))/10000,2)</f>
        <v>1159.72</v>
      </c>
      <c r="D20" s="20">
        <f>'[1]医院(累计打印)'!E24-ROUND((#REF!+#REF!+#REF!+#REF!+#REF!+#REF!+#REF!+#REF!+#REF!+#REF!)/#REF!%,2)</f>
        <v>4.92</v>
      </c>
      <c r="E20" s="19">
        <f>ROUND(((#REF!+#REF!+#REF!+#REF!)-(#REF!+#REF!+#REF!+#REF!))/10000,2)</f>
        <v>438.67</v>
      </c>
      <c r="F20" s="19">
        <f>ROUND(((#REF!+#REF!+#REF!+#REF!)/#REF!%-(#REF!+#REF!+#REF!+#REF!)/#REF!%),2)</f>
        <v>-0.56999999999999995</v>
      </c>
      <c r="G20" s="22">
        <f>ROUND((#REF!-#REF!)/10000,2)</f>
        <v>68.39</v>
      </c>
      <c r="H20" s="19">
        <f>ROUND(#REF!/#REF!%-#REF!/#REF!%,2)</f>
        <v>-2.97</v>
      </c>
      <c r="I20" s="19">
        <f>ROUND(((#REF!+#REF!)-(#REF!+#REF!))/10000,2)</f>
        <v>-12.02</v>
      </c>
      <c r="J20" s="19">
        <f>ROUND(((#REF!+#REF!)/#REF!%-(#REF!+#REF!)/#REF!%),2)</f>
        <v>-1.37</v>
      </c>
      <c r="K20" s="22">
        <f>#REF!-#REF!</f>
        <v>-8.6400000000000095</v>
      </c>
      <c r="L20" s="22">
        <f>#REF!-#REF!</f>
        <v>152.4</v>
      </c>
      <c r="M20" s="22">
        <f>#REF!-#REF!</f>
        <v>42.09</v>
      </c>
      <c r="N20" s="19">
        <f>#REF!-#REF!</f>
        <v>-0.32</v>
      </c>
      <c r="O20" s="19">
        <f>ROUND(#REF!/#REF!*100-#REF!/#REF!*100,2)</f>
        <v>-0.04</v>
      </c>
      <c r="P20" s="19">
        <f>#REF!-#REF!</f>
        <v>-2.58</v>
      </c>
      <c r="U20" s="11"/>
    </row>
    <row r="21" spans="1:21" s="12" customFormat="1" ht="20.100000000000001" customHeight="1">
      <c r="A21" s="21" t="str">
        <f>'[1]医院(打印)'!A25</f>
        <v>尤溪县中医医院</v>
      </c>
      <c r="B21" s="22">
        <f>ROUND((#REF!-#REF!)/10000,2)</f>
        <v>-311.83</v>
      </c>
      <c r="C21" s="19">
        <f>ROUND(((#REF!-#REF!-#REF!-#REF!-#REF!-#REF!-#REF!-#REF!)-(#REF!-#REF!-#REF!-#REF!-#REF!-#REF!-#REF!-#REF!))/10000,2)</f>
        <v>-19.68</v>
      </c>
      <c r="D21" s="20">
        <f>'[1]医院(累计打印)'!E25-ROUND((#REF!+#REF!+#REF!+#REF!+#REF!+#REF!+#REF!+#REF!+#REF!+#REF!)/#REF!%,2)</f>
        <v>1.31</v>
      </c>
      <c r="E21" s="19">
        <f>ROUND(((#REF!+#REF!+#REF!+#REF!)-(#REF!+#REF!+#REF!+#REF!))/10000,2)</f>
        <v>9.2100000000000009</v>
      </c>
      <c r="F21" s="19">
        <f>ROUND(((#REF!+#REF!+#REF!+#REF!)/#REF!%-(#REF!+#REF!+#REF!+#REF!)/#REF!%),2)</f>
        <v>1.1499999999999999</v>
      </c>
      <c r="G21" s="22">
        <f>ROUND((#REF!-#REF!)/10000,2)</f>
        <v>-66.040000000000006</v>
      </c>
      <c r="H21" s="19">
        <f>ROUND(#REF!/#REF!%-#REF!/#REF!%,2)</f>
        <v>0.23</v>
      </c>
      <c r="I21" s="19">
        <f>ROUND(((#REF!+#REF!)-(#REF!+#REF!))/10000,2)</f>
        <v>-235.32</v>
      </c>
      <c r="J21" s="19">
        <f>ROUND(((#REF!+#REF!)/#REF!%-(#REF!+#REF!)/#REF!%),2)</f>
        <v>-2.69</v>
      </c>
      <c r="K21" s="22">
        <f>#REF!-#REF!</f>
        <v>-11.9</v>
      </c>
      <c r="L21" s="22">
        <f>#REF!-#REF!</f>
        <v>56.609999999999701</v>
      </c>
      <c r="M21" s="22">
        <f>#REF!-#REF!</f>
        <v>-36.67</v>
      </c>
      <c r="N21" s="19">
        <f>#REF!-#REF!</f>
        <v>0.62</v>
      </c>
      <c r="O21" s="19">
        <f>ROUND(#REF!/#REF!*100-#REF!/#REF!*100,2)</f>
        <v>-1.08</v>
      </c>
      <c r="P21" s="19">
        <f>#REF!-#REF!</f>
        <v>-3.1199999999999899</v>
      </c>
      <c r="U21" s="11"/>
    </row>
    <row r="22" spans="1:21" s="12" customFormat="1" ht="22.5">
      <c r="A22" s="22" t="str">
        <f>'[1]医院(打印)'!A26</f>
        <v>将乐县医院(含中医院)</v>
      </c>
      <c r="B22" s="22">
        <f>ROUND((#REF!-#REF!)/10000,2)</f>
        <v>394.46</v>
      </c>
      <c r="C22" s="19">
        <f>ROUND(((#REF!-#REF!-#REF!-#REF!-#REF!-#REF!-#REF!-#REF!)-(#REF!-#REF!-#REF!-#REF!-#REF!-#REF!-#REF!-#REF!))/10000,2)</f>
        <v>252.57</v>
      </c>
      <c r="D22" s="20">
        <f>'[1]医院(累计打印)'!E26-ROUND((#REF!+#REF!+#REF!+#REF!+#REF!+#REF!+#REF!+#REF!+#REF!+#REF!)/#REF!%,2)</f>
        <v>0.82</v>
      </c>
      <c r="E22" s="19">
        <f>ROUND(((#REF!+#REF!+#REF!+#REF!)-(#REF!+#REF!+#REF!+#REF!))/10000,2)</f>
        <v>-33.1</v>
      </c>
      <c r="F22" s="19">
        <f>ROUND(((#REF!+#REF!+#REF!+#REF!)/#REF!%-(#REF!+#REF!+#REF!+#REF!)/#REF!%),2)</f>
        <v>-1.49</v>
      </c>
      <c r="G22" s="22">
        <f>ROUND((#REF!-#REF!)/10000,2)</f>
        <v>145.62</v>
      </c>
      <c r="H22" s="19">
        <f>ROUND(#REF!/#REF!%-#REF!/#REF!%,2)</f>
        <v>0.65</v>
      </c>
      <c r="I22" s="19">
        <f>ROUND(((#REF!+#REF!)-(#REF!+#REF!))/10000,2)</f>
        <v>29.37</v>
      </c>
      <c r="J22" s="19">
        <f>ROUND(((#REF!+#REF!)/#REF!%-(#REF!+#REF!)/#REF!%),2)</f>
        <v>0.02</v>
      </c>
      <c r="K22" s="22">
        <f>#REF!-#REF!</f>
        <v>23.9</v>
      </c>
      <c r="L22" s="22">
        <f>#REF!-#REF!</f>
        <v>-572.97</v>
      </c>
      <c r="M22" s="22">
        <f>#REF!-#REF!</f>
        <v>-71.31</v>
      </c>
      <c r="N22" s="19">
        <f>#REF!-#REF!</f>
        <v>-2.00000000000005E-2</v>
      </c>
      <c r="O22" s="19">
        <f>ROUND(#REF!/#REF!*100-#REF!/#REF!*100,2)</f>
        <v>0.16</v>
      </c>
      <c r="P22" s="19">
        <f>#REF!-#REF!</f>
        <v>-7.4899999999999904</v>
      </c>
      <c r="U22" s="11"/>
    </row>
    <row r="23" spans="1:21" s="12" customFormat="1" ht="20.100000000000001" hidden="1" customHeight="1">
      <c r="A23" s="21" t="str">
        <f>'[1]医院(打印)'!A27</f>
        <v>将乐县中医院</v>
      </c>
      <c r="B23" s="22">
        <f>ROUND((#REF!-#REF!)/10000,2)</f>
        <v>0</v>
      </c>
      <c r="C23" s="19">
        <f>ROUND(((#REF!-#REF!-#REF!-#REF!-#REF!-#REF!-#REF!-#REF!)-(#REF!-#REF!-#REF!-#REF!-#REF!-#REF!-#REF!-#REF!))/10000,2)</f>
        <v>0</v>
      </c>
      <c r="D23" s="20" t="e">
        <f>'[1]医院(累计打印)'!E27-ROUND((#REF!+#REF!+#REF!+#REF!+#REF!+#REF!+#REF!+#REF!+#REF!+#REF!)/#REF!%,2)</f>
        <v>#DIV/0!</v>
      </c>
      <c r="E23" s="19">
        <f>ROUND(((#REF!+#REF!+#REF!+#REF!)-(#REF!+#REF!+#REF!+#REF!))/10000,2)</f>
        <v>0</v>
      </c>
      <c r="F23" s="19" t="e">
        <f>ROUND(((#REF!+#REF!+#REF!+#REF!)/#REF!%-(#REF!+#REF!+#REF!+#REF!)/#REF!%),2)</f>
        <v>#DIV/0!</v>
      </c>
      <c r="G23" s="22">
        <f>ROUND((#REF!-#REF!)/10000,2)</f>
        <v>0</v>
      </c>
      <c r="H23" s="19" t="e">
        <f>ROUND(#REF!/#REF!%-#REF!/#REF!%,2)</f>
        <v>#DIV/0!</v>
      </c>
      <c r="I23" s="19">
        <f>ROUND(((#REF!+#REF!)-(#REF!+#REF!))/10000,2)</f>
        <v>0</v>
      </c>
      <c r="J23" s="19" t="e">
        <f>ROUND(((#REF!+#REF!)/#REF!%-(#REF!+#REF!)/#REF!%),2)</f>
        <v>#DIV/0!</v>
      </c>
      <c r="K23" s="22" t="e">
        <f>#REF!-#REF!</f>
        <v>#DIV/0!</v>
      </c>
      <c r="L23" s="22" t="e">
        <f>#REF!-#REF!</f>
        <v>#DIV/0!</v>
      </c>
      <c r="M23" s="22" t="e">
        <f>#REF!-#REF!</f>
        <v>#DIV/0!</v>
      </c>
      <c r="N23" s="19" t="e">
        <f>#REF!-#REF!</f>
        <v>#DIV/0!</v>
      </c>
      <c r="O23" s="19" t="e">
        <f>ROUND(#REF!/#REF!*100-#REF!/#REF!*100,2)</f>
        <v>#DIV/0!</v>
      </c>
      <c r="P23" s="19" t="e">
        <f>#REF!-#REF!</f>
        <v>#DIV/0!</v>
      </c>
      <c r="U23" s="11"/>
    </row>
    <row r="24" spans="1:21" s="12" customFormat="1" ht="20.100000000000001" customHeight="1">
      <c r="A24" s="21" t="str">
        <f>'[1]医院(打印)'!A28</f>
        <v>泰宁县医院</v>
      </c>
      <c r="B24" s="22">
        <f>ROUND((#REF!-#REF!)/10000,2)</f>
        <v>622.57000000000005</v>
      </c>
      <c r="C24" s="19">
        <f>ROUND(((#REF!-#REF!-#REF!-#REF!-#REF!-#REF!-#REF!-#REF!)-(#REF!-#REF!-#REF!-#REF!-#REF!-#REF!-#REF!-#REF!))/10000,2)</f>
        <v>254.2</v>
      </c>
      <c r="D24" s="20">
        <f>'[1]医院(累计打印)'!E28-ROUND((#REF!+#REF!+#REF!+#REF!+#REF!+#REF!+#REF!+#REF!+#REF!+#REF!)/#REF!%,2)</f>
        <v>-0.75</v>
      </c>
      <c r="E24" s="19">
        <f>ROUND(((#REF!+#REF!+#REF!+#REF!)-(#REF!+#REF!+#REF!+#REF!))/10000,2)</f>
        <v>219.89</v>
      </c>
      <c r="F24" s="19">
        <f>ROUND(((#REF!+#REF!+#REF!+#REF!)/#REF!%-(#REF!+#REF!+#REF!+#REF!)/#REF!%),2)</f>
        <v>1.46</v>
      </c>
      <c r="G24" s="22">
        <f>ROUND((#REF!-#REF!)/10000,2)</f>
        <v>151.25</v>
      </c>
      <c r="H24" s="19">
        <f>ROUND(#REF!/#REF!%-#REF!/#REF!%,2)</f>
        <v>0.12</v>
      </c>
      <c r="I24" s="19">
        <f>ROUND(((#REF!+#REF!)-(#REF!+#REF!))/10000,2)</f>
        <v>-2.77</v>
      </c>
      <c r="J24" s="19">
        <f>ROUND(((#REF!+#REF!)/#REF!%-(#REF!+#REF!)/#REF!%),2)</f>
        <v>-0.82</v>
      </c>
      <c r="K24" s="22">
        <f>#REF!-#REF!</f>
        <v>12.67</v>
      </c>
      <c r="L24" s="22">
        <f>#REF!-#REF!</f>
        <v>310.88</v>
      </c>
      <c r="M24" s="22">
        <f>#REF!-#REF!</f>
        <v>11.11</v>
      </c>
      <c r="N24" s="19">
        <f>#REF!-#REF!</f>
        <v>0.42</v>
      </c>
      <c r="O24" s="19">
        <f>ROUND(#REF!/#REF!*100-#REF!/#REF!*100,2)</f>
        <v>-0.24</v>
      </c>
      <c r="P24" s="19">
        <f>#REF!-#REF!</f>
        <v>2.92</v>
      </c>
      <c r="U24" s="11"/>
    </row>
    <row r="25" spans="1:21" s="12" customFormat="1" ht="20.100000000000001" customHeight="1">
      <c r="A25" s="21" t="str">
        <f>'[1]医院(打印)'!A29</f>
        <v>泰宁县中医院</v>
      </c>
      <c r="B25" s="22">
        <f>ROUND((#REF!-#REF!)/10000,2)</f>
        <v>138.32</v>
      </c>
      <c r="C25" s="19">
        <f>ROUND(((#REF!-#REF!-#REF!-#REF!-#REF!-#REF!-#REF!-#REF!)-(#REF!-#REF!-#REF!-#REF!-#REF!-#REF!-#REF!-#REF!))/10000,2)</f>
        <v>86.38</v>
      </c>
      <c r="D25" s="20">
        <f>'[1]医院(累计打印)'!E29-ROUND((#REF!+#REF!+#REF!+#REF!+#REF!+#REF!+#REF!+#REF!+#REF!+#REF!)/#REF!%,2)</f>
        <v>0.80000000000000404</v>
      </c>
      <c r="E25" s="19">
        <f>ROUND(((#REF!+#REF!+#REF!+#REF!)-(#REF!+#REF!+#REF!+#REF!))/10000,2)</f>
        <v>-9.7200000000000006</v>
      </c>
      <c r="F25" s="19">
        <f>ROUND(((#REF!+#REF!+#REF!+#REF!)/#REF!%-(#REF!+#REF!+#REF!+#REF!)/#REF!%),2)</f>
        <v>-2.0299999999999998</v>
      </c>
      <c r="G25" s="22">
        <f>ROUND((#REF!-#REF!)/10000,2)</f>
        <v>73.510000000000005</v>
      </c>
      <c r="H25" s="19">
        <f>ROUND(#REF!/#REF!%-#REF!/#REF!%,2)</f>
        <v>2.19</v>
      </c>
      <c r="I25" s="19">
        <f>ROUND(((#REF!+#REF!)-(#REF!+#REF!))/10000,2)</f>
        <v>-11.85</v>
      </c>
      <c r="J25" s="19">
        <f>ROUND(((#REF!+#REF!)/#REF!%-(#REF!+#REF!)/#REF!%),2)</f>
        <v>-0.96</v>
      </c>
      <c r="K25" s="22">
        <f>#REF!-#REF!</f>
        <v>38.229999999999997</v>
      </c>
      <c r="L25" s="22">
        <f>#REF!-#REF!</f>
        <v>681.1</v>
      </c>
      <c r="M25" s="22">
        <f>#REF!-#REF!</f>
        <v>67.13</v>
      </c>
      <c r="N25" s="19">
        <f>#REF!-#REF!</f>
        <v>0.24</v>
      </c>
      <c r="O25" s="19">
        <f>ROUND(#REF!/#REF!*100-#REF!/#REF!*100,2)</f>
        <v>0.62</v>
      </c>
      <c r="P25" s="19">
        <f>#REF!-#REF!</f>
        <v>-14.59</v>
      </c>
      <c r="U25" s="11"/>
    </row>
    <row r="26" spans="1:21" s="12" customFormat="1" ht="20.100000000000001" customHeight="1">
      <c r="A26" s="21" t="str">
        <f>'[1]医院(打印)'!A30</f>
        <v>建宁县医院</v>
      </c>
      <c r="B26" s="22">
        <f>ROUND((#REF!-#REF!)/10000,2)</f>
        <v>582.13</v>
      </c>
      <c r="C26" s="19">
        <f>ROUND(((#REF!-#REF!-#REF!-#REF!-#REF!-#REF!-#REF!-#REF!)-(#REF!-#REF!-#REF!-#REF!-#REF!-#REF!-#REF!-#REF!))/10000,2)</f>
        <v>168.62</v>
      </c>
      <c r="D26" s="20">
        <f>'[1]医院(累计打印)'!E30-ROUND((#REF!+#REF!+#REF!+#REF!+#REF!+#REF!+#REF!+#REF!+#REF!+#REF!)/#REF!%,2)</f>
        <v>-1.74</v>
      </c>
      <c r="E26" s="19">
        <f>ROUND(((#REF!+#REF!+#REF!+#REF!)-(#REF!+#REF!+#REF!+#REF!))/10000,2)</f>
        <v>232.03</v>
      </c>
      <c r="F26" s="19">
        <f>ROUND(((#REF!+#REF!+#REF!+#REF!)/#REF!%-(#REF!+#REF!+#REF!+#REF!)/#REF!%),2)</f>
        <v>1.71</v>
      </c>
      <c r="G26" s="22">
        <f>ROUND((#REF!-#REF!)/10000,2)</f>
        <v>120.6</v>
      </c>
      <c r="H26" s="19">
        <f>ROUND(#REF!/#REF!%-#REF!/#REF!%,2)</f>
        <v>-0.48</v>
      </c>
      <c r="I26" s="19">
        <f>ROUND(((#REF!+#REF!)-(#REF!+#REF!))/10000,2)</f>
        <v>60.88</v>
      </c>
      <c r="J26" s="19">
        <f>ROUND(((#REF!+#REF!)/#REF!%-(#REF!+#REF!)/#REF!%),2)</f>
        <v>0.5</v>
      </c>
      <c r="K26" s="22">
        <f>#REF!-#REF!</f>
        <v>-1.6799999999999899</v>
      </c>
      <c r="L26" s="22">
        <f>#REF!-#REF!</f>
        <v>144.56</v>
      </c>
      <c r="M26" s="22">
        <f>#REF!-#REF!</f>
        <v>43.2</v>
      </c>
      <c r="N26" s="19">
        <f>#REF!-#REF!</f>
        <v>-0.28999999999999998</v>
      </c>
      <c r="O26" s="19">
        <f>ROUND(#REF!/#REF!*100-#REF!/#REF!*100,2)</f>
        <v>-0.01</v>
      </c>
      <c r="P26" s="19">
        <f>#REF!-#REF!</f>
        <v>1.55</v>
      </c>
      <c r="U26" s="11"/>
    </row>
    <row r="27" spans="1:21" s="12" customFormat="1" ht="20.100000000000001" customHeight="1">
      <c r="A27" s="21" t="str">
        <f>'[1]医院(打印)'!A31</f>
        <v>另专科医院</v>
      </c>
      <c r="B27" s="22"/>
      <c r="C27" s="19"/>
      <c r="D27" s="20"/>
      <c r="E27" s="19"/>
      <c r="F27" s="19"/>
      <c r="G27" s="22"/>
      <c r="H27" s="19"/>
      <c r="I27" s="19"/>
      <c r="J27" s="19"/>
      <c r="K27" s="22"/>
      <c r="L27" s="22"/>
      <c r="M27" s="22"/>
      <c r="N27" s="19"/>
      <c r="O27" s="19"/>
      <c r="P27" s="19"/>
      <c r="U27" s="11"/>
    </row>
    <row r="28" spans="1:21" s="12" customFormat="1" ht="20.100000000000001" customHeight="1">
      <c r="A28" s="21" t="str">
        <f>'[1]医院(打印)'!A32</f>
        <v>三明市第四医院</v>
      </c>
      <c r="B28" s="22">
        <f>ROUND((#REF!-#REF!)/10000,2)</f>
        <v>275.74</v>
      </c>
      <c r="C28" s="19">
        <f>ROUND(((#REF!-#REF!-#REF!-#REF!-#REF!-#REF!-#REF!-#REF!)-(#REF!-#REF!-#REF!-#REF!-#REF!-#REF!-#REF!-#REF!))/10000,2)</f>
        <v>178.05</v>
      </c>
      <c r="D28" s="20">
        <f>'[1]医院(累计打印)'!E32-ROUND((#REF!+#REF!+#REF!+#REF!+#REF!+#REF!+#REF!+#REF!+#REF!+#REF!)/#REF!%,2)</f>
        <v>3.4</v>
      </c>
      <c r="E28" s="19">
        <f>ROUND(((#REF!+#REF!+#REF!+#REF!)-(#REF!+#REF!+#REF!+#REF!))/10000,2)</f>
        <v>34.159999999999997</v>
      </c>
      <c r="F28" s="19">
        <f>ROUND(((#REF!+#REF!+#REF!+#REF!)/#REF!%-(#REF!+#REF!+#REF!+#REF!)/#REF!%),2)</f>
        <v>0.67</v>
      </c>
      <c r="G28" s="22">
        <f>ROUND((#REF!-#REF!)/10000,2)</f>
        <v>63.47</v>
      </c>
      <c r="H28" s="19">
        <f>ROUND(#REF!/#REF!%-#REF!/#REF!%,2)</f>
        <v>-4.04</v>
      </c>
      <c r="I28" s="19">
        <f>ROUND(((#REF!+#REF!)-(#REF!+#REF!))/10000,2)</f>
        <v>0.06</v>
      </c>
      <c r="J28" s="19">
        <f>ROUND(((#REF!+#REF!)/#REF!%-(#REF!+#REF!)/#REF!%),2)</f>
        <v>-0.01</v>
      </c>
      <c r="K28" s="22">
        <f>#REF!-#REF!</f>
        <v>23</v>
      </c>
      <c r="L28" s="22">
        <f>#REF!-#REF!</f>
        <v>879.54</v>
      </c>
      <c r="M28" s="22">
        <f>#REF!-#REF!</f>
        <v>24.16</v>
      </c>
      <c r="N28" s="19">
        <f>#REF!-#REF!</f>
        <v>-563.55999999999995</v>
      </c>
      <c r="O28" s="19">
        <f>ROUND(#REF!/#REF!*100-#REF!/#REF!*100,2)</f>
        <v>0.11</v>
      </c>
      <c r="P28" s="19">
        <f>#REF!-#REF!</f>
        <v>6.9199999999999902</v>
      </c>
      <c r="U28" s="11"/>
    </row>
    <row r="29" spans="1:21" s="12" customFormat="1" ht="20.100000000000001" customHeight="1">
      <c r="A29" s="21" t="str">
        <f>'[1]医院(打印)'!A33</f>
        <v>永安市第六医院</v>
      </c>
      <c r="B29" s="22">
        <f>ROUND((#REF!-#REF!)/10000,2)</f>
        <v>247.86</v>
      </c>
      <c r="C29" s="19">
        <f>ROUND(((#REF!-#REF!-#REF!-#REF!-#REF!-#REF!-#REF!-#REF!)-(#REF!-#REF!-#REF!-#REF!-#REF!-#REF!-#REF!-#REF!))/10000,2)</f>
        <v>214.36</v>
      </c>
      <c r="D29" s="20">
        <f>'[1]医院(累计打印)'!E33-ROUND((#REF!+#REF!+#REF!+#REF!+#REF!+#REF!+#REF!+#REF!+#REF!+#REF!)/#REF!%,2)</f>
        <v>5.36</v>
      </c>
      <c r="E29" s="19">
        <f>ROUND(((#REF!+#REF!+#REF!+#REF!)-(#REF!+#REF!+#REF!+#REF!))/10000,2)</f>
        <v>13.52</v>
      </c>
      <c r="F29" s="19">
        <f>ROUND(((#REF!+#REF!+#REF!+#REF!)/#REF!%-(#REF!+#REF!+#REF!+#REF!)/#REF!%),2)</f>
        <v>-1.04</v>
      </c>
      <c r="G29" s="22">
        <f>ROUND((#REF!-#REF!)/10000,2)</f>
        <v>20.03</v>
      </c>
      <c r="H29" s="19">
        <f>ROUND(#REF!/#REF!%-#REF!/#REF!%,2)</f>
        <v>-4.3</v>
      </c>
      <c r="I29" s="19">
        <f>ROUND(((#REF!+#REF!)-(#REF!+#REF!))/10000,2)</f>
        <v>-0.05</v>
      </c>
      <c r="J29" s="19">
        <f>ROUND(((#REF!+#REF!)/#REF!%-(#REF!+#REF!)/#REF!%),2)</f>
        <v>-0.01</v>
      </c>
      <c r="K29" s="22">
        <f>#REF!-#REF!</f>
        <v>3.8199999999999901</v>
      </c>
      <c r="L29" s="22">
        <f>#REF!-#REF!</f>
        <v>4692.6099999999997</v>
      </c>
      <c r="M29" s="22">
        <f>#REF!-#REF!</f>
        <v>40.75</v>
      </c>
      <c r="N29" s="19">
        <f>#REF!-#REF!</f>
        <v>-338.29</v>
      </c>
      <c r="O29" s="19">
        <f>ROUND(#REF!/#REF!*100-#REF!/#REF!*100,2)</f>
        <v>-0.21</v>
      </c>
      <c r="P29" s="19">
        <f>#REF!-#REF!</f>
        <v>-12.49</v>
      </c>
      <c r="U29" s="11"/>
    </row>
    <row r="30" spans="1:21" s="12" customFormat="1" ht="20.100000000000001" customHeight="1">
      <c r="A30" s="21" t="str">
        <f>'[1]医院(打印)'!A34</f>
        <v>梅列区医院</v>
      </c>
      <c r="B30" s="22">
        <f>ROUND((#REF!-#REF!)/10000,2)</f>
        <v>350.9</v>
      </c>
      <c r="C30" s="19">
        <f>ROUND(((#REF!-#REF!-#REF!-#REF!-#REF!-#REF!-#REF!-#REF!)-(#REF!-#REF!-#REF!-#REF!-#REF!-#REF!-#REF!-#REF!))/10000,2)</f>
        <v>58.32</v>
      </c>
      <c r="D30" s="20">
        <f>'[1]医院(累计打印)'!E34-ROUND((#REF!+#REF!+#REF!+#REF!+#REF!+#REF!+#REF!+#REF!+#REF!+#REF!)/#REF!%,2)</f>
        <v>-6.21</v>
      </c>
      <c r="E30" s="19">
        <f>ROUND(((#REF!+#REF!+#REF!+#REF!)-(#REF!+#REF!+#REF!+#REF!))/10000,2)</f>
        <v>95.42</v>
      </c>
      <c r="F30" s="19">
        <f>ROUND(((#REF!+#REF!+#REF!+#REF!)/#REF!%-(#REF!+#REF!+#REF!+#REF!)/#REF!%),2)</f>
        <v>1.45</v>
      </c>
      <c r="G30" s="22">
        <f>ROUND((#REF!-#REF!)/10000,2)</f>
        <v>128.03</v>
      </c>
      <c r="H30" s="19">
        <f>ROUND(#REF!/#REF!%-#REF!/#REF!%,2)</f>
        <v>2.54</v>
      </c>
      <c r="I30" s="19">
        <f>ROUND(((#REF!+#REF!)-(#REF!+#REF!))/10000,2)</f>
        <v>69.14</v>
      </c>
      <c r="J30" s="19">
        <f>ROUND(((#REF!+#REF!)/#REF!%-(#REF!+#REF!)/#REF!%),2)</f>
        <v>2.23</v>
      </c>
      <c r="K30" s="22">
        <f>#REF!-#REF!</f>
        <v>4.28</v>
      </c>
      <c r="L30" s="22">
        <f>#REF!-#REF!</f>
        <v>166.92</v>
      </c>
      <c r="M30" s="22">
        <f>#REF!-#REF!</f>
        <v>93.439999999999898</v>
      </c>
      <c r="N30" s="19">
        <f>#REF!-#REF!</f>
        <v>-3083.03</v>
      </c>
      <c r="O30" s="19">
        <f>ROUND(#REF!/#REF!*100-#REF!/#REF!*100,2)</f>
        <v>0.93</v>
      </c>
      <c r="P30" s="19">
        <f>#REF!-#REF!</f>
        <v>-11.4</v>
      </c>
      <c r="U30" s="11"/>
    </row>
    <row r="31" spans="1:21" s="12" customFormat="1" ht="20.100000000000001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9"/>
      <c r="U31" s="11"/>
    </row>
    <row r="32" spans="1:21" s="12" customFormat="1" ht="20.100000000000001" customHeight="1">
      <c r="A32" s="21" t="s">
        <v>68</v>
      </c>
      <c r="B32" s="26">
        <f>ROUND((#REF!-#REF!)/10000,2)</f>
        <v>3038.86</v>
      </c>
      <c r="C32" s="21">
        <f>ROUND(((#REF!-#REF!-#REF!-#REF!-#REF!-#REF!-#REF!-#REF!-#REF!)-(#REF!-#REF!-#REF!-#REF!-#REF!-#REF!-#REF!-#REF!-#REF!))/10000,2)</f>
        <v>1072.5999999999999</v>
      </c>
      <c r="D32" s="21">
        <f>ROUND((#REF!-#REF!-#REF!-#REF!-#REF!-#REF!-#REF!-#REF!-#REF!)/#REF!%,2)-ROUND((#REF!-#REF!-#REF!-#REF!-#REF!-#REF!-#REF!-#REF!-#REF!)/#REF!%,2)</f>
        <v>-7.9999999999998295E-2</v>
      </c>
      <c r="E32" s="21">
        <f>ROUND(((#REF!+#REF!+#REF!+#REF!)-(#REF!+#REF!+#REF!+#REF!))/10000,2)</f>
        <v>291.12</v>
      </c>
      <c r="F32" s="21">
        <f>ROUND(((#REF!+#REF!+#REF!+#REF!)/#REF!%-(#REF!+#REF!+#REF!+#REF!)/#REF!%),2)</f>
        <v>-0.98</v>
      </c>
      <c r="G32" s="26">
        <f>ROUND(((#REF!+#REF!)-(#REF!+#REF!))/10000,2)</f>
        <v>1683.7</v>
      </c>
      <c r="H32" s="21">
        <f>ROUND((#REF!+#REF!)/#REF!%-(#REF!+#REF!)/#REF!%,2)</f>
        <v>1.26</v>
      </c>
      <c r="I32" s="21">
        <f>ROUND(((#REF!+#REF!)-(#REF!+#REF!))/10000,2)</f>
        <v>-8.57</v>
      </c>
      <c r="J32" s="21">
        <f>ROUND(((#REF!+#REF!)/#REF!%-(#REF!+#REF!)/#REF!%),2)</f>
        <v>-0.19</v>
      </c>
      <c r="K32" s="21">
        <f>#REF!-#REF!</f>
        <v>-6.02</v>
      </c>
      <c r="L32" s="21">
        <f>#REF!-#REF!</f>
        <v>10.27</v>
      </c>
      <c r="M32" s="26">
        <f>#REF!-#REF!</f>
        <v>-3.25999999999999</v>
      </c>
      <c r="N32" s="26">
        <f>#REF!-#REF!</f>
        <v>0.21</v>
      </c>
      <c r="O32" s="26">
        <f>ROUND(#REF!/#REF!*100-#REF!/#REF!*100,2)</f>
        <v>-1.19</v>
      </c>
      <c r="P32" s="26">
        <f>#REF!-#REF!</f>
        <v>2.73</v>
      </c>
      <c r="U32" s="11"/>
    </row>
  </sheetData>
  <protectedRanges>
    <protectedRange sqref="B1 W1 M1" name="区域1" securityDescriptor=""/>
  </protectedRanges>
  <mergeCells count="17">
    <mergeCell ref="P2:P3"/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5" type="noConversion"/>
  <printOptions horizontalCentered="1" verticalCentered="1"/>
  <pageMargins left="0.235416666666667" right="0.196527777777778" top="0.74791666666666701" bottom="0.70763888888888904" header="0.51180555555555596" footer="0.51180555555555596"/>
  <pageSetup paperSize="9" scale="9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3"/>
  <sheetViews>
    <sheetView zoomScale="120" zoomScaleNormal="120" workbookViewId="0">
      <pane xSplit="1" ySplit="4" topLeftCell="B5" activePane="bottomRight" state="frozen"/>
      <selection pane="topRight"/>
      <selection pane="bottomLeft"/>
      <selection pane="bottomRight" activeCell="K9" sqref="K9"/>
    </sheetView>
  </sheetViews>
  <sheetFormatPr defaultColWidth="9" defaultRowHeight="14.25"/>
  <cols>
    <col min="1" max="1" width="13.5" style="1" customWidth="1"/>
    <col min="2" max="2" width="11.5" style="2" customWidth="1"/>
    <col min="3" max="3" width="11.875" style="2" customWidth="1"/>
    <col min="4" max="4" width="7.125" style="2" customWidth="1"/>
    <col min="5" max="5" width="10.875" style="2" customWidth="1"/>
    <col min="6" max="6" width="7.125" style="2" customWidth="1"/>
    <col min="7" max="7" width="10.125" style="2" customWidth="1"/>
    <col min="8" max="8" width="7.125" style="2" customWidth="1"/>
    <col min="9" max="9" width="11.125" style="2" customWidth="1"/>
    <col min="10" max="10" width="7.125" style="2" customWidth="1"/>
    <col min="11" max="11" width="10.625" style="2" customWidth="1"/>
    <col min="12" max="12" width="7.125" style="2" customWidth="1"/>
    <col min="13" max="13" width="10.75" style="2" customWidth="1"/>
    <col min="14" max="14" width="7.75" style="2" customWidth="1"/>
    <col min="15" max="15" width="10.25" style="2" customWidth="1"/>
    <col min="16" max="16" width="7.125" style="2" customWidth="1"/>
    <col min="17" max="17" width="9" style="1" customWidth="1"/>
    <col min="18" max="18" width="10.5" style="1" customWidth="1"/>
    <col min="19" max="16384" width="9" style="1"/>
  </cols>
  <sheetData>
    <row r="1" spans="1:17" ht="57" customHeight="1">
      <c r="A1" s="289" t="s">
        <v>98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17" ht="24" customHeight="1">
      <c r="A2" s="3"/>
      <c r="B2" s="3"/>
      <c r="C2" s="4"/>
      <c r="D2" s="4"/>
      <c r="E2" s="4"/>
      <c r="F2" s="3"/>
      <c r="H2" s="187"/>
      <c r="I2" s="187"/>
      <c r="K2" s="3"/>
      <c r="L2" s="3"/>
      <c r="M2" s="3"/>
      <c r="N2" s="3"/>
      <c r="O2" s="187" t="s">
        <v>0</v>
      </c>
      <c r="P2" s="187"/>
    </row>
    <row r="3" spans="1:17" ht="30.75" customHeight="1">
      <c r="A3" s="199" t="s">
        <v>99</v>
      </c>
      <c r="B3" s="214" t="s">
        <v>100</v>
      </c>
      <c r="C3" s="214" t="s">
        <v>101</v>
      </c>
      <c r="D3" s="214"/>
      <c r="E3" s="214"/>
      <c r="F3" s="214"/>
      <c r="G3" s="214"/>
      <c r="H3" s="214"/>
      <c r="I3" s="214"/>
      <c r="J3" s="214"/>
      <c r="K3" s="291" t="s">
        <v>102</v>
      </c>
      <c r="L3" s="291" t="s">
        <v>29</v>
      </c>
      <c r="M3" s="293" t="s">
        <v>22</v>
      </c>
      <c r="N3" s="291" t="s">
        <v>29</v>
      </c>
      <c r="O3" s="214" t="s">
        <v>23</v>
      </c>
      <c r="P3" s="291" t="s">
        <v>29</v>
      </c>
    </row>
    <row r="4" spans="1:17" ht="47.25" customHeight="1">
      <c r="A4" s="199"/>
      <c r="B4" s="290"/>
      <c r="C4" s="5" t="s">
        <v>18</v>
      </c>
      <c r="D4" s="5" t="s">
        <v>29</v>
      </c>
      <c r="E4" s="5" t="s">
        <v>103</v>
      </c>
      <c r="F4" s="5" t="s">
        <v>29</v>
      </c>
      <c r="G4" s="5" t="s">
        <v>104</v>
      </c>
      <c r="H4" s="5" t="s">
        <v>29</v>
      </c>
      <c r="I4" s="5" t="s">
        <v>15</v>
      </c>
      <c r="J4" s="5" t="s">
        <v>29</v>
      </c>
      <c r="K4" s="292"/>
      <c r="L4" s="292"/>
      <c r="M4" s="294"/>
      <c r="N4" s="292"/>
      <c r="O4" s="290"/>
      <c r="P4" s="292"/>
    </row>
    <row r="5" spans="1:17" ht="36" customHeight="1">
      <c r="A5" s="7" t="s">
        <v>105</v>
      </c>
      <c r="B5" s="8">
        <f>[1]医院累计同期对比表!B4</f>
        <v>13169.21</v>
      </c>
      <c r="C5" s="8">
        <f>[1]医院累计同期对比表!C4</f>
        <v>5701.67</v>
      </c>
      <c r="D5" s="8">
        <f>[1]医院累计同期对比表!D4</f>
        <v>0.24999999999999301</v>
      </c>
      <c r="E5" s="8">
        <f t="shared" ref="E5:J5" si="0">E6-E7</f>
        <v>206.219999999999</v>
      </c>
      <c r="F5" s="8">
        <f t="shared" si="0"/>
        <v>-0.14000000000000001</v>
      </c>
      <c r="G5" s="8">
        <f t="shared" si="0"/>
        <v>1013.99</v>
      </c>
      <c r="H5" s="8">
        <f t="shared" si="0"/>
        <v>-0.220000000000001</v>
      </c>
      <c r="I5" s="8">
        <f t="shared" si="0"/>
        <v>4481.4800000000196</v>
      </c>
      <c r="J5" s="8">
        <f t="shared" si="0"/>
        <v>0.60999999999999599</v>
      </c>
      <c r="K5" s="8">
        <f>[1]医院累计同期对比表!E4</f>
        <v>4235.9799999999996</v>
      </c>
      <c r="L5" s="8">
        <f>[1]医院累计同期对比表!F4</f>
        <v>0.38</v>
      </c>
      <c r="M5" s="8">
        <f>[1]医院累计同期对比表!G4</f>
        <v>2730.7</v>
      </c>
      <c r="N5" s="8">
        <f>[1]医院累计同期对比表!H4</f>
        <v>-0.22</v>
      </c>
      <c r="O5" s="8">
        <f>[1]医院累计同期对比表!I4</f>
        <v>500.84</v>
      </c>
      <c r="P5" s="8">
        <f>[1]医院累计同期对比表!J4</f>
        <v>-0.41</v>
      </c>
    </row>
    <row r="6" spans="1:17" ht="36" customHeight="1">
      <c r="A6" s="9" t="s">
        <v>106</v>
      </c>
      <c r="B6" s="6">
        <f>'[1]医院(累计打印)'!B8</f>
        <v>182533.2</v>
      </c>
      <c r="C6" s="6">
        <f>'[1]医院(累计打印)'!D8</f>
        <v>73083.100000000006</v>
      </c>
      <c r="D6" s="6">
        <f>'[1]医院(累计打印)'!E8</f>
        <v>40.04</v>
      </c>
      <c r="E6" s="6">
        <f>'[1]医院(累计打印)'!F8</f>
        <v>6123.23</v>
      </c>
      <c r="F6" s="6">
        <f>'[1]医院(累计打印)'!G8</f>
        <v>3.35</v>
      </c>
      <c r="G6" s="6">
        <f>'[1]医院(累计打印)'!H8</f>
        <v>19379.349999999999</v>
      </c>
      <c r="H6" s="6">
        <f>'[1]医院(累计打印)'!I8</f>
        <v>10.62</v>
      </c>
      <c r="I6" s="6">
        <f>'[1]医院(累计打印)'!J8</f>
        <v>47580.52</v>
      </c>
      <c r="J6" s="6">
        <f>'[1]医院(累计打印)'!K8</f>
        <v>26.07</v>
      </c>
      <c r="K6" s="6">
        <f>'[1]医院(累计打印)'!L8</f>
        <v>49853.55</v>
      </c>
      <c r="L6" s="6">
        <f>'[1]医院(累计打印)'!M8</f>
        <v>27.31</v>
      </c>
      <c r="M6" s="6">
        <f>'[1]医院(累计打印)'!V8</f>
        <v>43096.47</v>
      </c>
      <c r="N6" s="6">
        <f>'[1]医院(累计打印)'!W8</f>
        <v>23.61</v>
      </c>
      <c r="O6" s="6">
        <f>'[1]医院(累计打印)'!Z8</f>
        <v>16500.080000000002</v>
      </c>
      <c r="P6" s="6">
        <f>'[1]医院(累计打印)'!AA8</f>
        <v>9.0399999999999991</v>
      </c>
    </row>
    <row r="7" spans="1:17" ht="36" customHeight="1">
      <c r="A7" s="9" t="s">
        <v>107</v>
      </c>
      <c r="B7" s="6">
        <f>B6-B5</f>
        <v>169363.99</v>
      </c>
      <c r="C7" s="6">
        <f>C6-C5</f>
        <v>67381.429999999993</v>
      </c>
      <c r="D7" s="6">
        <f>D6-D5</f>
        <v>39.79</v>
      </c>
      <c r="E7" s="6">
        <f>ROUND(#REF!/10000,2)</f>
        <v>5917.01</v>
      </c>
      <c r="F7" s="6">
        <f>ROUND(E7/B7%,2)</f>
        <v>3.49</v>
      </c>
      <c r="G7" s="6">
        <f>ROUND((#REF!+#REF!+#REF!+#REF!)/10000,2)</f>
        <v>18365.36</v>
      </c>
      <c r="H7" s="6">
        <f>ROUND(G7/B7%,2)</f>
        <v>10.84</v>
      </c>
      <c r="I7" s="6">
        <f>B7-E7-G7-K7-M7-O7</f>
        <v>43099.040000000001</v>
      </c>
      <c r="J7" s="6">
        <f>D7-F7-H7</f>
        <v>25.46</v>
      </c>
      <c r="K7" s="6">
        <f t="shared" ref="K7:P7" si="1">K6-K5</f>
        <v>45617.57</v>
      </c>
      <c r="L7" s="6">
        <f t="shared" si="1"/>
        <v>26.93</v>
      </c>
      <c r="M7" s="6">
        <f t="shared" si="1"/>
        <v>40365.769999999997</v>
      </c>
      <c r="N7" s="6">
        <f t="shared" si="1"/>
        <v>23.83</v>
      </c>
      <c r="O7" s="6">
        <f t="shared" si="1"/>
        <v>15999.24</v>
      </c>
      <c r="P7" s="6">
        <f t="shared" si="1"/>
        <v>9.4499999999999993</v>
      </c>
      <c r="Q7" s="2"/>
    </row>
    <row r="8" spans="1:17" ht="36" customHeight="1">
      <c r="A8" s="7" t="s">
        <v>108</v>
      </c>
      <c r="B8" s="6">
        <f>[1]医院累计同期对比表!B32</f>
        <v>3038.86</v>
      </c>
      <c r="C8" s="6">
        <f>[1]医院累计同期对比表!C32</f>
        <v>1072.5999999999999</v>
      </c>
      <c r="D8" s="6">
        <f>[1]医院累计同期对比表!D32</f>
        <v>-7.9999999999998295E-2</v>
      </c>
      <c r="E8" s="6">
        <f t="shared" ref="E8:J8" si="2">E9-E10</f>
        <v>34.26</v>
      </c>
      <c r="F8" s="6">
        <f t="shared" si="2"/>
        <v>-0.47</v>
      </c>
      <c r="G8" s="6">
        <f t="shared" si="2"/>
        <v>772.3</v>
      </c>
      <c r="H8" s="6">
        <f t="shared" si="2"/>
        <v>0.89999999999999902</v>
      </c>
      <c r="I8" s="6">
        <f t="shared" si="2"/>
        <v>266.05000000000098</v>
      </c>
      <c r="J8" s="6">
        <f t="shared" si="2"/>
        <v>-0.50999999999999301</v>
      </c>
      <c r="K8" s="6">
        <f>[1]医院累计同期对比表!E32</f>
        <v>291.12</v>
      </c>
      <c r="L8" s="6">
        <f>[1]医院累计同期对比表!F32</f>
        <v>-0.98</v>
      </c>
      <c r="M8" s="6">
        <f>[1]医院累计同期对比表!G32</f>
        <v>1683.7</v>
      </c>
      <c r="N8" s="6">
        <f>[1]医院累计同期对比表!H32</f>
        <v>1.26</v>
      </c>
      <c r="O8" s="6">
        <f>[1]医院累计同期对比表!I32</f>
        <v>-8.57</v>
      </c>
      <c r="P8" s="6">
        <f>[1]医院累计同期对比表!J32</f>
        <v>-0.19</v>
      </c>
    </row>
    <row r="9" spans="1:17" ht="36" customHeight="1">
      <c r="A9" s="9" t="s">
        <v>106</v>
      </c>
      <c r="B9" s="6">
        <f>'[1]医院(累计打印)'!B36</f>
        <v>17630.45</v>
      </c>
      <c r="C9" s="6">
        <f>'[1]医院(累计打印)'!D36</f>
        <v>6293.27</v>
      </c>
      <c r="D9" s="6">
        <f>'[1]医院(累计打印)'!E36</f>
        <v>35.69</v>
      </c>
      <c r="E9" s="6">
        <f>'[1]医院(累计打印)'!F36</f>
        <v>596.11</v>
      </c>
      <c r="F9" s="6">
        <f>'[1]医院(累计打印)'!G36</f>
        <v>3.38</v>
      </c>
      <c r="G9" s="6">
        <f>'[1]医院(累计打印)'!H36</f>
        <v>3715.42</v>
      </c>
      <c r="H9" s="6">
        <f>'[1]医院(累计打印)'!I36</f>
        <v>21.07</v>
      </c>
      <c r="I9" s="6">
        <f>'[1]医院(累计打印)'!J36</f>
        <v>1981.74</v>
      </c>
      <c r="J9" s="6">
        <f>'[1]医院(累计打印)'!K36</f>
        <v>11.24</v>
      </c>
      <c r="K9" s="6">
        <f>'[1]医院(累计打印)'!L36</f>
        <v>2522.17</v>
      </c>
      <c r="L9" s="6">
        <f>'[1]医院(累计打印)'!M36</f>
        <v>14.31</v>
      </c>
      <c r="M9" s="6">
        <f>'[1]医院(累计打印)'!V36</f>
        <v>8703.34</v>
      </c>
      <c r="N9" s="6">
        <f>'[1]医院(累计打印)'!W36</f>
        <v>49.37</v>
      </c>
      <c r="O9" s="6">
        <f>'[1]医院(累计打印)'!Z36</f>
        <v>111.67</v>
      </c>
      <c r="P9" s="6">
        <f>'[1]医院(累计打印)'!AA36</f>
        <v>0.63</v>
      </c>
    </row>
    <row r="10" spans="1:17" ht="36" customHeight="1">
      <c r="A10" s="9" t="s">
        <v>107</v>
      </c>
      <c r="B10" s="6">
        <f>B9-B8</f>
        <v>14591.59</v>
      </c>
      <c r="C10" s="6">
        <f>C9-C8</f>
        <v>5220.67</v>
      </c>
      <c r="D10" s="6">
        <f>D9-D8</f>
        <v>35.770000000000003</v>
      </c>
      <c r="E10" s="6">
        <f>ROUND(#REF!/10000,2)</f>
        <v>561.85</v>
      </c>
      <c r="F10" s="6">
        <f>ROUND(E10/B10%,2)</f>
        <v>3.85</v>
      </c>
      <c r="G10" s="6">
        <f>ROUND((#REF!+#REF!+#REF!)/10000,2)</f>
        <v>2943.12</v>
      </c>
      <c r="H10" s="6">
        <f>ROUND(G10/B10%,2)</f>
        <v>20.170000000000002</v>
      </c>
      <c r="I10" s="6">
        <f>B10-E10-G10-K10-M10-O10</f>
        <v>1715.69</v>
      </c>
      <c r="J10" s="6">
        <f>D10-F10-H10</f>
        <v>11.75</v>
      </c>
      <c r="K10" s="6">
        <f t="shared" ref="K10:P10" si="3">K9-K8</f>
        <v>2231.0500000000002</v>
      </c>
      <c r="L10" s="6">
        <f t="shared" si="3"/>
        <v>15.29</v>
      </c>
      <c r="M10" s="6">
        <f t="shared" si="3"/>
        <v>7019.64</v>
      </c>
      <c r="N10" s="6">
        <f t="shared" si="3"/>
        <v>48.11</v>
      </c>
      <c r="O10" s="6">
        <f t="shared" si="3"/>
        <v>120.24</v>
      </c>
      <c r="P10" s="6">
        <f t="shared" si="3"/>
        <v>0.82</v>
      </c>
    </row>
    <row r="11" spans="1:17">
      <c r="E11" s="10"/>
      <c r="F11" s="10"/>
    </row>
    <row r="12" spans="1:17">
      <c r="D12" s="10"/>
      <c r="E12" s="10"/>
      <c r="F12" s="10"/>
      <c r="K12" s="10"/>
      <c r="L12" s="10"/>
    </row>
    <row r="13" spans="1:17">
      <c r="D13" s="10"/>
      <c r="K13" s="10"/>
      <c r="L13" s="10"/>
    </row>
  </sheetData>
  <protectedRanges>
    <protectedRange sqref="P1 R1" name="区域1" securityDescriptor=""/>
  </protectedRanges>
  <mergeCells count="12">
    <mergeCell ref="A1:P1"/>
    <mergeCell ref="H2:I2"/>
    <mergeCell ref="O2:P2"/>
    <mergeCell ref="C3:J3"/>
    <mergeCell ref="A3:A4"/>
    <mergeCell ref="B3:B4"/>
    <mergeCell ref="K3:K4"/>
    <mergeCell ref="L3:L4"/>
    <mergeCell ref="M3:M4"/>
    <mergeCell ref="N3:N4"/>
    <mergeCell ref="O3:O4"/>
    <mergeCell ref="P3:P4"/>
  </mergeCells>
  <phoneticPr fontId="5" type="noConversion"/>
  <printOptions horizontalCentered="1" verticalCentered="1"/>
  <pageMargins left="0.51180555555555596" right="0.196527777777778" top="0.74791666666666701" bottom="0.70763888888888904" header="0.51180555555555596" footer="0.51180555555555596"/>
  <pageSetup paperSize="8" scale="11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医院(打印)</vt:lpstr>
      <vt:lpstr>医院(累计打印)</vt:lpstr>
      <vt:lpstr>总院（累计打印表）</vt:lpstr>
      <vt:lpstr>基层卫生院(打印)</vt:lpstr>
      <vt:lpstr>医院与上月比</vt:lpstr>
      <vt:lpstr>医院当月同期对比表</vt:lpstr>
      <vt:lpstr>医院累计同期对比表</vt:lpstr>
      <vt:lpstr>医院同期对比表 (1)</vt:lpstr>
      <vt:lpstr>'基层卫生院(打印)'!Print_Titles</vt:lpstr>
      <vt:lpstr>'医院(打印)'!Print_Titles</vt:lpstr>
      <vt:lpstr>'医院(累计打印)'!Print_Titles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2016-12-17T03:29:00Z</cp:lastPrinted>
  <dcterms:created xsi:type="dcterms:W3CDTF">2012-04-01T03:31:00Z</dcterms:created>
  <dcterms:modified xsi:type="dcterms:W3CDTF">2017-09-22T02:53:37Z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KSOReadingLayout">
    <vt:bool>false</vt:bool>
  </property>
</Properties>
</file>